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3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'2.3'!$A$5:$DZ$5</definedName>
    <definedName name="_xlnm._FilterDatabase" localSheetId="8" hidden="1">'2.4'!$A$5:$DZ$5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'1.1'!$A$2:$GH$28</definedName>
    <definedName name="_xlnm.Print_Area" localSheetId="2">'1.2'!$A$2:$GH$28</definedName>
    <definedName name="_xlnm.Print_Area" localSheetId="3">'1.3'!$A$2:$T$21</definedName>
    <definedName name="_xlnm.Print_Area" localSheetId="4">'1.3.1'!$A$2:$T$21</definedName>
    <definedName name="_xlnm.Print_Area" localSheetId="5">'2.1'!$A$2:$GI$62</definedName>
    <definedName name="_xlnm.Print_Area" localSheetId="6">'2.2'!$A$2:$GI$62</definedName>
    <definedName name="_xlnm.Print_Area" localSheetId="7">'2.3'!$A$2:$EA$53</definedName>
    <definedName name="_xlnm.Print_Area" localSheetId="8">'2.4'!$A$2:$EA$33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W8" i="11" l="1"/>
  <c r="DX8" i="11"/>
  <c r="DW10" i="11"/>
  <c r="DX10" i="11"/>
  <c r="DW11" i="11"/>
  <c r="DX11" i="11"/>
  <c r="DW12" i="11"/>
  <c r="DX12" i="11"/>
  <c r="DW13" i="11"/>
  <c r="DX13" i="11"/>
  <c r="DW14" i="11"/>
  <c r="DX14" i="11"/>
  <c r="DW15" i="11"/>
  <c r="DX15" i="11"/>
  <c r="DW16" i="11"/>
  <c r="DX16" i="11"/>
  <c r="DW17" i="11"/>
  <c r="DX17" i="11"/>
  <c r="DW18" i="11"/>
  <c r="DX18" i="11"/>
  <c r="DW19" i="11"/>
  <c r="DX19" i="11"/>
  <c r="DW20" i="11"/>
  <c r="DX20" i="11"/>
  <c r="DW21" i="11"/>
  <c r="DX21" i="11"/>
  <c r="DW22" i="11"/>
  <c r="DX22" i="11"/>
  <c r="DW23" i="11"/>
  <c r="DX23" i="11"/>
  <c r="DW24" i="11"/>
  <c r="DX24" i="11"/>
  <c r="DW25" i="11"/>
  <c r="DX25" i="11"/>
  <c r="DW26" i="11"/>
  <c r="DX26" i="11"/>
  <c r="DW27" i="11"/>
  <c r="DX27" i="11"/>
  <c r="DW28" i="11"/>
  <c r="DX28" i="11"/>
  <c r="DW29" i="11"/>
  <c r="DX29" i="11"/>
  <c r="DW30" i="11"/>
  <c r="DX30" i="11"/>
  <c r="DX6" i="11"/>
  <c r="DW6" i="11"/>
  <c r="DW8" i="10" l="1"/>
  <c r="DX8" i="10"/>
  <c r="DW10" i="10"/>
  <c r="DX10" i="10"/>
  <c r="DW11" i="10"/>
  <c r="DX11" i="10"/>
  <c r="DW12" i="10"/>
  <c r="DX12" i="10"/>
  <c r="DW13" i="10"/>
  <c r="DX13" i="10"/>
  <c r="DW14" i="10"/>
  <c r="DX14" i="10"/>
  <c r="DW15" i="10"/>
  <c r="DX15" i="10"/>
  <c r="DW16" i="10"/>
  <c r="DX16" i="10"/>
  <c r="DW17" i="10"/>
  <c r="DX17" i="10"/>
  <c r="DW18" i="10"/>
  <c r="DX18" i="10"/>
  <c r="DW19" i="10"/>
  <c r="DX19" i="10"/>
  <c r="DW20" i="10"/>
  <c r="DX20" i="10"/>
  <c r="DW21" i="10"/>
  <c r="DX21" i="10"/>
  <c r="DW22" i="10"/>
  <c r="DX22" i="10"/>
  <c r="DW23" i="10"/>
  <c r="DX23" i="10"/>
  <c r="DW24" i="10"/>
  <c r="DX24" i="10"/>
  <c r="DW25" i="10"/>
  <c r="DX25" i="10"/>
  <c r="DW26" i="10"/>
  <c r="DX26" i="10"/>
  <c r="DW27" i="10"/>
  <c r="DX27" i="10"/>
  <c r="DW28" i="10"/>
  <c r="DX28" i="10"/>
  <c r="DW29" i="10"/>
  <c r="DX29" i="10"/>
  <c r="DW30" i="10"/>
  <c r="DX30" i="10"/>
  <c r="DW31" i="10"/>
  <c r="DX31" i="10"/>
  <c r="DW32" i="10"/>
  <c r="DX32" i="10"/>
  <c r="DW33" i="10"/>
  <c r="DX33" i="10"/>
  <c r="DW34" i="10"/>
  <c r="DX34" i="10"/>
  <c r="DW35" i="10"/>
  <c r="DX35" i="10"/>
  <c r="DW36" i="10"/>
  <c r="DX36" i="10"/>
  <c r="DW37" i="10"/>
  <c r="DX37" i="10"/>
  <c r="DW38" i="10"/>
  <c r="DX38" i="10"/>
  <c r="DW39" i="10"/>
  <c r="DX39" i="10"/>
  <c r="DW40" i="10"/>
  <c r="DX40" i="10"/>
  <c r="DW41" i="10"/>
  <c r="DX41" i="10"/>
  <c r="DW42" i="10"/>
  <c r="DX42" i="10"/>
  <c r="DW43" i="10"/>
  <c r="DX43" i="10"/>
  <c r="DW44" i="10"/>
  <c r="DX44" i="10"/>
  <c r="DW45" i="10"/>
  <c r="DX45" i="10"/>
  <c r="DW46" i="10"/>
  <c r="DX46" i="10"/>
  <c r="DW47" i="10"/>
  <c r="DX47" i="10"/>
  <c r="DW48" i="10"/>
  <c r="DX48" i="10"/>
  <c r="DW49" i="10"/>
  <c r="DX49" i="10"/>
  <c r="DW50" i="10"/>
  <c r="DX50" i="10"/>
  <c r="DX6" i="10"/>
  <c r="DW6" i="10"/>
  <c r="DX5" i="11"/>
  <c r="DW5" i="11"/>
  <c r="DV5" i="11"/>
  <c r="DX5" i="10"/>
  <c r="DW5" i="10"/>
  <c r="DV5" i="10"/>
  <c r="GE9" i="9"/>
  <c r="GF9" i="9"/>
  <c r="GE10" i="9"/>
  <c r="GF10" i="9"/>
  <c r="GE11" i="9"/>
  <c r="GF11" i="9"/>
  <c r="GE12" i="9"/>
  <c r="GF12" i="9"/>
  <c r="GE13" i="9"/>
  <c r="GF13" i="9"/>
  <c r="GE14" i="9"/>
  <c r="GF14" i="9"/>
  <c r="GE15" i="9"/>
  <c r="GF15" i="9"/>
  <c r="GE16" i="9"/>
  <c r="GF16" i="9"/>
  <c r="GE17" i="9"/>
  <c r="GF17" i="9"/>
  <c r="GE18" i="9"/>
  <c r="GF18" i="9"/>
  <c r="GE19" i="9"/>
  <c r="GF19" i="9"/>
  <c r="GE20" i="9"/>
  <c r="GF20" i="9"/>
  <c r="GE21" i="9"/>
  <c r="GF21" i="9"/>
  <c r="GE22" i="9"/>
  <c r="GF22" i="9"/>
  <c r="GE23" i="9"/>
  <c r="GF23" i="9"/>
  <c r="GE24" i="9"/>
  <c r="GF24" i="9"/>
  <c r="GE25" i="9"/>
  <c r="GF25" i="9"/>
  <c r="GE26" i="9"/>
  <c r="GF26" i="9"/>
  <c r="GE27" i="9"/>
  <c r="GF27" i="9"/>
  <c r="GE28" i="9"/>
  <c r="GF28" i="9"/>
  <c r="GE29" i="9"/>
  <c r="GF29" i="9"/>
  <c r="GE30" i="9"/>
  <c r="GF30" i="9"/>
  <c r="GE31" i="9"/>
  <c r="GF31" i="9"/>
  <c r="GE32" i="9"/>
  <c r="GF32" i="9"/>
  <c r="GE33" i="9"/>
  <c r="GF33" i="9"/>
  <c r="GE34" i="9"/>
  <c r="GF34" i="9"/>
  <c r="GE35" i="9"/>
  <c r="GF35" i="9"/>
  <c r="GE36" i="9"/>
  <c r="GF36" i="9"/>
  <c r="GE37" i="9"/>
  <c r="GF37" i="9"/>
  <c r="GE38" i="9"/>
  <c r="GF38" i="9"/>
  <c r="GE39" i="9"/>
  <c r="GF39" i="9"/>
  <c r="GE40" i="9"/>
  <c r="GF40" i="9"/>
  <c r="GE41" i="9"/>
  <c r="GF41" i="9"/>
  <c r="GE42" i="9"/>
  <c r="GF42" i="9"/>
  <c r="GE43" i="9"/>
  <c r="GF43" i="9"/>
  <c r="GE44" i="9"/>
  <c r="GF44" i="9"/>
  <c r="GE45" i="9"/>
  <c r="GF45" i="9"/>
  <c r="GE46" i="9"/>
  <c r="GF46" i="9"/>
  <c r="GE47" i="9"/>
  <c r="GF47" i="9"/>
  <c r="GE48" i="9"/>
  <c r="GF48" i="9"/>
  <c r="GE49" i="9"/>
  <c r="GF49" i="9"/>
  <c r="GE50" i="9"/>
  <c r="GF50" i="9"/>
  <c r="GE51" i="9"/>
  <c r="GF51" i="9"/>
  <c r="GE52" i="9"/>
  <c r="GF52" i="9"/>
  <c r="GE53" i="9"/>
  <c r="GF53" i="9"/>
  <c r="GE54" i="9"/>
  <c r="GF54" i="9"/>
  <c r="GE55" i="9"/>
  <c r="GF55" i="9"/>
  <c r="GE56" i="9"/>
  <c r="GF56" i="9"/>
  <c r="GE57" i="9"/>
  <c r="GF57" i="9"/>
  <c r="GE58" i="9"/>
  <c r="GF58" i="9"/>
  <c r="GE59" i="9"/>
  <c r="GF59" i="9"/>
  <c r="GF8" i="9"/>
  <c r="GE8" i="9"/>
  <c r="GE9" i="8"/>
  <c r="GF9" i="8"/>
  <c r="GE10" i="8"/>
  <c r="GF10" i="8"/>
  <c r="GE11" i="8"/>
  <c r="GF11" i="8"/>
  <c r="GE12" i="8"/>
  <c r="GF12" i="8"/>
  <c r="GE13" i="8"/>
  <c r="GF13" i="8"/>
  <c r="GE14" i="8"/>
  <c r="GF14" i="8"/>
  <c r="GE15" i="8"/>
  <c r="GF15" i="8"/>
  <c r="GE16" i="8"/>
  <c r="GF16" i="8"/>
  <c r="GE17" i="8"/>
  <c r="GF17" i="8"/>
  <c r="GE18" i="8"/>
  <c r="GF18" i="8"/>
  <c r="GE19" i="8"/>
  <c r="GF19" i="8"/>
  <c r="GE20" i="8"/>
  <c r="GF20" i="8"/>
  <c r="GE21" i="8"/>
  <c r="GF21" i="8"/>
  <c r="GE22" i="8"/>
  <c r="GF22" i="8"/>
  <c r="GE23" i="8"/>
  <c r="GF23" i="8"/>
  <c r="GE24" i="8"/>
  <c r="GF24" i="8"/>
  <c r="GE25" i="8"/>
  <c r="GF25" i="8"/>
  <c r="GE26" i="8"/>
  <c r="GF26" i="8"/>
  <c r="GE27" i="8"/>
  <c r="GF27" i="8"/>
  <c r="GE28" i="8"/>
  <c r="GF28" i="8"/>
  <c r="GE29" i="8"/>
  <c r="GF29" i="8"/>
  <c r="GE30" i="8"/>
  <c r="GF30" i="8"/>
  <c r="GE31" i="8"/>
  <c r="GF31" i="8"/>
  <c r="GE32" i="8"/>
  <c r="GF32" i="8"/>
  <c r="GE33" i="8"/>
  <c r="GF33" i="8"/>
  <c r="GE34" i="8"/>
  <c r="GF34" i="8"/>
  <c r="GE35" i="8"/>
  <c r="GF35" i="8"/>
  <c r="GE36" i="8"/>
  <c r="GF36" i="8"/>
  <c r="GE37" i="8"/>
  <c r="GF37" i="8"/>
  <c r="GE38" i="8"/>
  <c r="GF38" i="8"/>
  <c r="GE39" i="8"/>
  <c r="GF39" i="8"/>
  <c r="GE40" i="8"/>
  <c r="GF40" i="8"/>
  <c r="GE41" i="8"/>
  <c r="GF41" i="8"/>
  <c r="GE42" i="8"/>
  <c r="GF42" i="8"/>
  <c r="GE43" i="8"/>
  <c r="GF43" i="8"/>
  <c r="GE44" i="8"/>
  <c r="GF44" i="8"/>
  <c r="GE45" i="8"/>
  <c r="GF45" i="8"/>
  <c r="GE46" i="8"/>
  <c r="GF46" i="8"/>
  <c r="GE47" i="8"/>
  <c r="GF47" i="8"/>
  <c r="GE48" i="8"/>
  <c r="GF48" i="8"/>
  <c r="GE49" i="8"/>
  <c r="GF49" i="8"/>
  <c r="GE50" i="8"/>
  <c r="GF50" i="8"/>
  <c r="GE51" i="8"/>
  <c r="GF51" i="8"/>
  <c r="GE52" i="8"/>
  <c r="GF52" i="8"/>
  <c r="GE53" i="8"/>
  <c r="GF53" i="8"/>
  <c r="GE54" i="8"/>
  <c r="GF54" i="8"/>
  <c r="GE55" i="8"/>
  <c r="GF55" i="8"/>
  <c r="GE56" i="8"/>
  <c r="GF56" i="8"/>
  <c r="GE57" i="8"/>
  <c r="GF57" i="8"/>
  <c r="GE58" i="8"/>
  <c r="GF58" i="8"/>
  <c r="GE59" i="8"/>
  <c r="GF59" i="8"/>
  <c r="GF8" i="8"/>
  <c r="GE8" i="8"/>
  <c r="GF6" i="9"/>
  <c r="GE6" i="9"/>
  <c r="GD6" i="9"/>
  <c r="GC6" i="9"/>
  <c r="GB6" i="9"/>
  <c r="GF6" i="8"/>
  <c r="GE6" i="8"/>
  <c r="GD6" i="8"/>
  <c r="F6" i="12"/>
  <c r="D6" i="12"/>
  <c r="F6" i="4"/>
  <c r="D6" i="4"/>
  <c r="GG6" i="6"/>
  <c r="GG6" i="5"/>
  <c r="GE6" i="6"/>
  <c r="GE6" i="5"/>
  <c r="GD6" i="6"/>
  <c r="GD6" i="5"/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DU5" i="11"/>
  <c r="DU5" i="10"/>
  <c r="GA6" i="8"/>
  <c r="FZ6" i="8"/>
  <c r="FY6" i="8"/>
  <c r="GC6" i="8" l="1"/>
  <c r="B5" i="3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H6" i="6"/>
  <c r="GF6" i="6"/>
  <c r="GC6" i="6"/>
  <c r="GG5" i="6"/>
  <c r="GE5" i="6"/>
  <c r="GG5" i="5"/>
  <c r="GE5" i="5"/>
  <c r="GH6" i="5"/>
  <c r="GF6" i="5"/>
  <c r="GC6" i="5"/>
  <c r="K6" i="12" l="1"/>
  <c r="P6" i="12"/>
  <c r="I6" i="12"/>
  <c r="N6" i="12"/>
  <c r="DT5" i="11"/>
  <c r="DT5" i="10"/>
  <c r="GB6" i="8"/>
  <c r="GB6" i="5"/>
  <c r="GB6" i="6"/>
  <c r="GB5" i="6"/>
  <c r="GB5" i="5"/>
  <c r="EA11" i="11" l="1"/>
  <c r="EA12" i="11"/>
  <c r="EA13" i="11"/>
  <c r="EA14" i="11"/>
  <c r="EA15" i="11"/>
  <c r="EA16" i="11"/>
  <c r="EA17" i="11"/>
  <c r="EA18" i="11"/>
  <c r="EA19" i="11"/>
  <c r="EA20" i="11"/>
  <c r="EA21" i="11"/>
  <c r="EA22" i="11"/>
  <c r="EA23" i="11"/>
  <c r="EA24" i="11"/>
  <c r="EA25" i="11"/>
  <c r="EA26" i="11"/>
  <c r="EA27" i="11"/>
  <c r="EA28" i="11"/>
  <c r="EA29" i="11"/>
  <c r="EA30" i="11"/>
  <c r="EA10" i="11"/>
  <c r="EA8" i="11"/>
  <c r="EA6" i="11"/>
  <c r="EA11" i="10"/>
  <c r="EA12" i="10"/>
  <c r="EA13" i="10"/>
  <c r="EA14" i="10"/>
  <c r="EA15" i="10"/>
  <c r="EA16" i="10"/>
  <c r="EA17" i="10"/>
  <c r="EA18" i="10"/>
  <c r="EA19" i="10"/>
  <c r="EA20" i="10"/>
  <c r="EA21" i="10"/>
  <c r="EA22" i="10"/>
  <c r="EA23" i="10"/>
  <c r="EA24" i="10"/>
  <c r="EA25" i="10"/>
  <c r="EA26" i="10"/>
  <c r="EA27" i="10"/>
  <c r="EA28" i="10"/>
  <c r="EA29" i="10"/>
  <c r="EA30" i="10"/>
  <c r="EA31" i="10"/>
  <c r="EA32" i="10"/>
  <c r="EA33" i="10"/>
  <c r="EA34" i="10"/>
  <c r="EA35" i="10"/>
  <c r="EA36" i="10"/>
  <c r="EA37" i="10"/>
  <c r="EA38" i="10"/>
  <c r="EA39" i="10"/>
  <c r="EA40" i="10"/>
  <c r="EA41" i="10"/>
  <c r="EA42" i="10"/>
  <c r="EA43" i="10"/>
  <c r="EA44" i="10"/>
  <c r="EA45" i="10"/>
  <c r="EA46" i="10"/>
  <c r="EA47" i="10"/>
  <c r="EA48" i="10"/>
  <c r="EA49" i="10"/>
  <c r="EA50" i="10"/>
  <c r="EA10" i="10"/>
  <c r="EA8" i="10"/>
  <c r="EA6" i="10"/>
  <c r="GI9" i="9"/>
  <c r="GI10" i="9"/>
  <c r="GI11" i="9"/>
  <c r="GI12" i="9"/>
  <c r="GI13" i="9"/>
  <c r="GI14" i="9"/>
  <c r="GI15" i="9"/>
  <c r="GI16" i="9"/>
  <c r="GI17" i="9"/>
  <c r="GI18" i="9"/>
  <c r="GI19" i="9"/>
  <c r="GI20" i="9"/>
  <c r="GI21" i="9"/>
  <c r="GI22" i="9"/>
  <c r="GI23" i="9"/>
  <c r="GI24" i="9"/>
  <c r="GI25" i="9"/>
  <c r="GI26" i="9"/>
  <c r="GI27" i="9"/>
  <c r="GI28" i="9"/>
  <c r="GI29" i="9"/>
  <c r="GI30" i="9"/>
  <c r="GI31" i="9"/>
  <c r="GI32" i="9"/>
  <c r="GI33" i="9"/>
  <c r="GI34" i="9"/>
  <c r="GI36" i="9"/>
  <c r="GI37" i="9"/>
  <c r="GI38" i="9"/>
  <c r="GI39" i="9"/>
  <c r="GI40" i="9"/>
  <c r="GI41" i="9"/>
  <c r="GI42" i="9"/>
  <c r="GI43" i="9"/>
  <c r="GI44" i="9"/>
  <c r="GI45" i="9"/>
  <c r="GI46" i="9"/>
  <c r="GI47" i="9"/>
  <c r="GI48" i="9"/>
  <c r="GI49" i="9"/>
  <c r="GI50" i="9"/>
  <c r="GI51" i="9"/>
  <c r="GI52" i="9"/>
  <c r="GI53" i="9"/>
  <c r="GI54" i="9"/>
  <c r="GI55" i="9"/>
  <c r="GI56" i="9"/>
  <c r="GI57" i="9"/>
  <c r="GI58" i="9"/>
  <c r="GI59" i="9"/>
  <c r="GI8" i="9"/>
  <c r="GI9" i="8"/>
  <c r="GI10" i="8"/>
  <c r="GI11" i="8"/>
  <c r="GI12" i="8"/>
  <c r="GI13" i="8"/>
  <c r="GI14" i="8"/>
  <c r="GI15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2" i="8"/>
  <c r="GI33" i="8"/>
  <c r="GI34" i="8"/>
  <c r="GI36" i="8"/>
  <c r="GI37" i="8"/>
  <c r="GI38" i="8"/>
  <c r="GI39" i="8"/>
  <c r="GI40" i="8"/>
  <c r="GI41" i="8"/>
  <c r="GI42" i="8"/>
  <c r="GI43" i="8"/>
  <c r="GI44" i="8"/>
  <c r="GI45" i="8"/>
  <c r="GI46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59" i="8"/>
  <c r="GI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G8" i="8" l="1"/>
  <c r="GG9" i="8"/>
  <c r="GG10" i="8"/>
  <c r="GG11" i="8"/>
  <c r="GG12" i="8"/>
  <c r="GG13" i="8"/>
  <c r="GG14" i="8"/>
  <c r="GG15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2" i="8"/>
  <c r="GG33" i="8"/>
  <c r="GG34" i="8"/>
  <c r="GG36" i="8"/>
  <c r="GG37" i="8"/>
  <c r="GG38" i="8"/>
  <c r="GG39" i="8"/>
  <c r="GG40" i="8"/>
  <c r="GG41" i="8"/>
  <c r="GG42" i="8"/>
  <c r="GG43" i="8"/>
  <c r="GG44" i="8"/>
  <c r="GG45" i="8"/>
  <c r="GG46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Z8" i="10" l="1"/>
  <c r="DZ10" i="10"/>
  <c r="DZ11" i="10"/>
  <c r="DZ12" i="10"/>
  <c r="DZ13" i="10"/>
  <c r="DZ14" i="10"/>
  <c r="DZ15" i="10"/>
  <c r="DZ16" i="10"/>
  <c r="DZ17" i="10"/>
  <c r="DZ19" i="10"/>
  <c r="DZ18" i="10"/>
  <c r="DZ20" i="10"/>
  <c r="DZ21" i="10"/>
  <c r="DZ22" i="10"/>
  <c r="DZ23" i="10"/>
  <c r="DZ24" i="10"/>
  <c r="DZ25" i="10"/>
  <c r="DZ26" i="10"/>
  <c r="DZ28" i="10"/>
  <c r="DZ31" i="10"/>
  <c r="DZ29" i="10"/>
  <c r="DZ30" i="10"/>
  <c r="DZ27" i="10"/>
  <c r="DZ32" i="10"/>
  <c r="DZ33" i="10"/>
  <c r="DZ34" i="10"/>
  <c r="DZ35" i="10"/>
  <c r="DZ37" i="10"/>
  <c r="DZ38" i="10"/>
  <c r="DZ39" i="10"/>
  <c r="DZ36" i="10"/>
  <c r="DZ40" i="10"/>
  <c r="DZ41" i="10"/>
  <c r="DZ42" i="10"/>
  <c r="DZ43" i="10"/>
  <c r="DZ44" i="10"/>
  <c r="DZ45" i="10"/>
  <c r="DZ46" i="10"/>
  <c r="DZ47" i="10"/>
  <c r="DZ48" i="10"/>
  <c r="DZ49" i="10"/>
  <c r="DZ50" i="10"/>
  <c r="DZ6" i="10"/>
  <c r="DY8" i="10"/>
  <c r="DY10" i="10"/>
  <c r="DY11" i="10"/>
  <c r="DY12" i="10"/>
  <c r="DY13" i="10"/>
  <c r="DY14" i="10"/>
  <c r="DY15" i="10"/>
  <c r="DY16" i="10"/>
  <c r="DY17" i="10"/>
  <c r="DY19" i="10"/>
  <c r="DY18" i="10"/>
  <c r="DY20" i="10"/>
  <c r="DY21" i="10"/>
  <c r="DY22" i="10"/>
  <c r="DY23" i="10"/>
  <c r="DY24" i="10"/>
  <c r="DY25" i="10"/>
  <c r="DY26" i="10"/>
  <c r="DY28" i="10"/>
  <c r="DY31" i="10"/>
  <c r="DY29" i="10"/>
  <c r="DY30" i="10"/>
  <c r="DY27" i="10"/>
  <c r="DY32" i="10"/>
  <c r="DY33" i="10"/>
  <c r="DY34" i="10"/>
  <c r="DY35" i="10"/>
  <c r="DY37" i="10"/>
  <c r="DY38" i="10"/>
  <c r="DY39" i="10"/>
  <c r="DY36" i="10"/>
  <c r="DY40" i="10"/>
  <c r="DY41" i="10"/>
  <c r="DY42" i="10"/>
  <c r="DY43" i="10"/>
  <c r="DY44" i="10"/>
  <c r="DY45" i="10"/>
  <c r="DY46" i="10"/>
  <c r="DY47" i="10"/>
  <c r="DY48" i="10"/>
  <c r="DY49" i="10"/>
  <c r="DY50" i="10"/>
  <c r="DY6" i="10"/>
  <c r="DZ8" i="11"/>
  <c r="DZ10" i="11"/>
  <c r="DZ11" i="1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DY8" i="11"/>
  <c r="DY10" i="11"/>
  <c r="DY11" i="11"/>
  <c r="DY12" i="11"/>
  <c r="DY13" i="11"/>
  <c r="DY14" i="11"/>
  <c r="DY15" i="11"/>
  <c r="DY16" i="11"/>
  <c r="DY17" i="11"/>
  <c r="DY18" i="11"/>
  <c r="DY19" i="11"/>
  <c r="DY20" i="11"/>
  <c r="DY21" i="11"/>
  <c r="DY22" i="11"/>
  <c r="DY23" i="11"/>
  <c r="DY24" i="11"/>
  <c r="DY25" i="11"/>
  <c r="DY26" i="11"/>
  <c r="DY27" i="11"/>
  <c r="DY28" i="11"/>
  <c r="DY29" i="11"/>
  <c r="DY30" i="11"/>
  <c r="DZ6" i="11"/>
  <c r="DY6" i="11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G9" i="9"/>
  <c r="GG10" i="9"/>
  <c r="GG11" i="9"/>
  <c r="GG12" i="9"/>
  <c r="GG13" i="9"/>
  <c r="GG14" i="9"/>
  <c r="GG15" i="9"/>
  <c r="GG16" i="9"/>
  <c r="GG17" i="9"/>
  <c r="GG18" i="9"/>
  <c r="GG19" i="9"/>
  <c r="GG20" i="9"/>
  <c r="GG21" i="9"/>
  <c r="GG22" i="9"/>
  <c r="GG23" i="9"/>
  <c r="GG24" i="9"/>
  <c r="GG25" i="9"/>
  <c r="GG26" i="9"/>
  <c r="GG27" i="9"/>
  <c r="GG28" i="9"/>
  <c r="GG29" i="9"/>
  <c r="GG30" i="9"/>
  <c r="GG31" i="9"/>
  <c r="GG32" i="9"/>
  <c r="GG33" i="9"/>
  <c r="GG34" i="9"/>
  <c r="GG36" i="9"/>
  <c r="GG37" i="9"/>
  <c r="GG38" i="9"/>
  <c r="GG39" i="9"/>
  <c r="GG40" i="9"/>
  <c r="GG41" i="9"/>
  <c r="GG42" i="9"/>
  <c r="GG43" i="9"/>
  <c r="GG44" i="9"/>
  <c r="GG45" i="9"/>
  <c r="GG46" i="9"/>
  <c r="GG47" i="9"/>
  <c r="GG48" i="9"/>
  <c r="GG49" i="9"/>
  <c r="GG50" i="9"/>
  <c r="GG51" i="9"/>
  <c r="GG52" i="9"/>
  <c r="GG53" i="9"/>
  <c r="GG54" i="9"/>
  <c r="GG55" i="9"/>
  <c r="GG56" i="9"/>
  <c r="GG57" i="9"/>
  <c r="GG58" i="9"/>
  <c r="GG59" i="9"/>
  <c r="GH8" i="9"/>
  <c r="GG8" i="9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GH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<sst xmlns="http://schemas.openxmlformats.org/spreadsheetml/2006/main" count="584" uniqueCount="257">
  <si>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</si>
  <si>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</si>
  <si>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</si>
  <si>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</si>
  <si>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</si>
  <si>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</si>
  <si>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</si>
  <si>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</si>
  <si>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</si>
  <si>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</si>
  <si>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</si>
  <si>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</si>
  <si>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</si>
  <si>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</si>
  <si>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</si>
  <si>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</si>
  <si>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</si>
  <si>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</si>
  <si>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</si>
  <si>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</si>
  <si>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</si>
  <si>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</si>
  <si>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</si>
  <si>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</si>
  <si>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</si>
  <si>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</si>
  <si>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</si>
  <si>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</si>
  <si>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</si>
  <si>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</si>
  <si>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</si>
  <si>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</si>
  <si>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</si>
  <si>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</si>
  <si>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</si>
  <si>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</si>
  <si>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</si>
  <si>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</si>
  <si>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</si>
  <si>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</si>
  <si>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</si>
  <si>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</si>
  <si>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</si>
  <si>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</si>
  <si>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</si>
  <si>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</si>
  <si>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</si>
  <si>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</si>
  <si>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</si>
  <si>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</si>
  <si>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</si>
  <si>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</si>
  <si>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</si>
  <si>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</si>
  <si>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</si>
  <si>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</si>
  <si>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</si>
  <si>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</si>
  <si>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</si>
  <si>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</si>
  <si>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</si>
  <si>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</si>
  <si>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</si>
  <si>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</si>
  <si>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</si>
  <si>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</si>
  <si>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</si>
  <si>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</si>
  <si>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</si>
  <si>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</si>
  <si>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</si>
  <si>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</si>
  <si>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</si>
  <si>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</si>
  <si>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</si>
  <si>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</si>
  <si>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</si>
  <si>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</si>
  <si>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</si>
  <si>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</si>
  <si>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</si>
  <si>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</si>
  <si>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</si>
  <si>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</si>
  <si>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</si>
  <si>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</si>
  <si>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</si>
  <si>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</si>
  <si>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</si>
  <si>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</si>
  <si>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</si>
  <si>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</si>
  <si>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</si>
  <si>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</si>
  <si>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</si>
  <si>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</si>
  <si>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</si>
  <si>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</si>
  <si>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</si>
  <si>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</si>
  <si>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</si>
  <si>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</si>
  <si>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</si>
  <si>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</si>
  <si>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</si>
  <si>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</si>
  <si>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</si>
  <si>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</si>
  <si>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</si>
  <si>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</si>
  <si>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</si>
  <si>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</si>
  <si>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</si>
  <si>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</si>
  <si>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</si>
  <si>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</si>
  <si>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</si>
  <si>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</si>
  <si>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</si>
  <si>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</si>
  <si>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</si>
  <si>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</si>
  <si>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</si>
  <si>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</si>
  <si>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</si>
  <si>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</si>
  <si>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</si>
  <si>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</si>
  <si>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</si>
  <si>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</si>
  <si>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</si>
  <si>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</si>
  <si>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</si>
  <si>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</si>
  <si>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</si>
  <si>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</si>
  <si>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</si>
  <si>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</si>
  <si>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</si>
  <si>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</si>
  <si>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</si>
  <si>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</si>
  <si>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</si>
  <si>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</si>
  <si>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</si>
  <si>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</si>
  <si>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</si>
  <si>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</si>
  <si>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</si>
  <si>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</si>
  <si>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</si>
  <si>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</si>
  <si>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</si>
  <si>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</si>
  <si>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</si>
  <si>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</si>
  <si>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</si>
  <si>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</si>
  <si>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</si>
  <si>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</si>
  <si>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</si>
  <si>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</si>
  <si>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</si>
  <si>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</si>
  <si>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</si>
  <si>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</si>
  <si>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</si>
  <si>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</si>
  <si>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</si>
  <si>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</si>
  <si>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</si>
  <si>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</si>
  <si>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</si>
  <si>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</si>
  <si>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</si>
  <si>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</si>
  <si>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</si>
  <si>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</si>
  <si>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</si>
  <si>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</si>
  <si>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</si>
  <si>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</si>
  <si>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</si>
  <si>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</si>
  <si>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</si>
  <si>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</si>
  <si>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</si>
  <si>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</si>
  <si>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</si>
  <si>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</si>
  <si>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</si>
  <si>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</si>
  <si>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</si>
  <si>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</si>
  <si>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</si>
  <si>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</si>
  <si>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</si>
  <si>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</si>
  <si>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</si>
  <si>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</si>
  <si>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</si>
  <si>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</si>
  <si>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</si>
  <si>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</si>
  <si>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</si>
  <si>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</si>
  <si>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</si>
  <si>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</si>
  <si>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</si>
  <si>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</si>
  <si>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</si>
  <si>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</si>
  <si>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</si>
  <si>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</si>
  <si>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</si>
  <si>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</si>
  <si>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</si>
  <si>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</si>
  <si>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</si>
  <si>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</si>
  <si>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</si>
  <si>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</si>
  <si>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</si>
  <si>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</si>
  <si>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</si>
  <si>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</si>
  <si>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</si>
  <si>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</si>
  <si>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</si>
  <si>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</si>
  <si>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</si>
  <si>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</si>
  <si>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</si>
  <si>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</si>
  <si>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</si>
  <si>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</si>
  <si>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</si>
  <si>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</si>
  <si>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</si>
  <si>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</si>
  <si>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</si>
  <si>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</si>
  <si>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</si>
  <si>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</si>
  <si>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</si>
  <si>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</si>
  <si>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</si>
  <si>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</si>
  <si>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</si>
  <si>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</si>
  <si>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</si>
  <si>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</si>
  <si>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 xml:space="preserve">Інші країни </t>
  </si>
  <si>
    <t>1.3. Розподіл зовнішньої торгівлі товарами за географічними регіонами (бер.)</t>
  </si>
  <si>
    <t>1.3.1. Розподіл зовнішньої торгівлі товарами за географічними регіонами (січ.-бер.)</t>
  </si>
  <si>
    <t>1.3. Merchandise trade by regions (Mar)</t>
  </si>
  <si>
    <t>1.3.1. Merchandise trade by regions (Jan-Mar)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</si>
</sst>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6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0" xfId="118" applyFont="1"/>
    <xf numFmtId="0" fontId="1" fillId="0" borderId="0" xfId="118" applyFont="1" applyFill="1"/>
    <xf numFmtId="169" fontId="50" fillId="0" borderId="12" xfId="0" applyNumberFormat="1" applyFont="1" applyFill="1" applyBorder="1" applyAlignment="1" applyProtection="1">
      <alignment horizontal="center" vertical="center"/>
      <protection locked="0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09375" defaultRowHeight="13.2" outlineLevelCol="1"/>
  <cols>
    <col min="1" max="1" width="11.88671875" style="3" customWidth="1"/>
    <col min="2" max="2" width="78.33203125" style="3" customWidth="1"/>
    <col min="3" max="3" width="80.33203125" style="3" hidden="1" customWidth="1" outlineLevel="1"/>
    <col min="4" max="4" width="59.33203125" style="3" hidden="1" customWidth="1" outlineLevel="1"/>
    <col min="5" max="5" width="9.109375" style="3" collapsed="1"/>
    <col min="6" max="10" width="9.109375" style="3"/>
    <col min="11" max="11" width="4.33203125" style="3" customWidth="1"/>
    <col min="12" max="12" width="12.33203125" style="3" customWidth="1"/>
    <col min="13" max="16384" width="9.109375" style="3"/>
  </cols>
  <sheetData>
    <row r="1" spans="1:4" ht="14.4">
      <c r="A1" s="3">
        <v>1</v>
      </c>
      <c r="B1" s="272" t="str">
        <f t="shared" ref="B1:B10" si="0">IF($A$1=1,C1,D1)</f>
        <v>1. Зовнішня торгівля товарами (відповідно до КПБ6)</v>
      </c>
      <c r="C1" s="270" t="s">
        <v>151</v>
      </c>
      <c r="D1" s="271" t="s">
        <v>152</v>
      </c>
    </row>
    <row r="2" spans="1:4" ht="14.4">
      <c r="B2" s="1" t="str">
        <f t="shared" si="0"/>
        <v>1.1. Динаміка товарної структури експорту</v>
      </c>
      <c r="C2" s="196" t="s">
        <v>14</v>
      </c>
      <c r="D2" s="198" t="s">
        <v>20</v>
      </c>
    </row>
    <row r="3" spans="1:4" ht="14.4">
      <c r="A3" s="100" t="s">
        <v>18</v>
      </c>
      <c r="B3" s="119" t="str">
        <f t="shared" si="0"/>
        <v>1.2. Динаміка товарної структури імпорту</v>
      </c>
      <c r="C3" s="196" t="s">
        <v>15</v>
      </c>
      <c r="D3" s="198" t="s">
        <v>21</v>
      </c>
    </row>
    <row r="4" spans="1:4" ht="14.4">
      <c r="A4" s="100" t="s">
        <v>19</v>
      </c>
      <c r="B4" s="119" t="str">
        <f t="shared" si="0"/>
        <v>1.3. Розподіл зовнішньої торгівлі товарами за географічними регіонами (бер.)</v>
      </c>
      <c r="C4" s="331" t="s">
        <v>253</v>
      </c>
      <c r="D4" s="332" t="s">
        <v>255</v>
      </c>
    </row>
    <row r="5" spans="1:4" ht="14.4">
      <c r="A5" s="100" t="s">
        <v>19</v>
      </c>
      <c r="B5" s="119" t="str">
        <f t="shared" ref="B5" si="1">IF($A$1=1,C5,D5)</f>
        <v>1.3.1. Розподіл зовнішньої торгівлі товарами за географічними регіонами (січ.-бер.)</v>
      </c>
      <c r="C5" s="331" t="s">
        <v>254</v>
      </c>
      <c r="D5" s="332" t="s">
        <v>256</v>
      </c>
    </row>
    <row r="6" spans="1:4" ht="14.4">
      <c r="B6" s="269" t="str">
        <f t="shared" si="0"/>
        <v>2. Зовнішня торгівля послугами (відповідно до КПБ6)</v>
      </c>
      <c r="C6" s="270" t="s">
        <v>153</v>
      </c>
      <c r="D6" s="271" t="s">
        <v>154</v>
      </c>
    </row>
    <row r="7" spans="1:4" ht="14.4">
      <c r="A7" s="100"/>
      <c r="B7" s="119" t="str">
        <f t="shared" si="0"/>
        <v>2.1. Динаміка експорту послуг за видами</v>
      </c>
      <c r="C7" s="197" t="s">
        <v>155</v>
      </c>
      <c r="D7" s="198" t="s">
        <v>62</v>
      </c>
    </row>
    <row r="8" spans="1:4" ht="14.4">
      <c r="A8" s="100"/>
      <c r="B8" s="119" t="str">
        <f t="shared" si="0"/>
        <v>2.2. Динаміка імпорту послуг за видами</v>
      </c>
      <c r="C8" s="197" t="s">
        <v>156</v>
      </c>
      <c r="D8" s="198" t="s">
        <v>63</v>
      </c>
    </row>
    <row r="9" spans="1:4" ht="14.4">
      <c r="A9" s="100"/>
      <c r="B9" s="119" t="str">
        <f t="shared" si="0"/>
        <v xml:space="preserve">2.3. Динаміка експорту комп'ютерних послуг за основними країнами-партнерами </v>
      </c>
      <c r="C9" s="238" t="s">
        <v>64</v>
      </c>
      <c r="D9" s="239" t="s">
        <v>148</v>
      </c>
    </row>
    <row r="10" spans="1:4" ht="14.4">
      <c r="A10" s="100"/>
      <c r="B10" s="119" t="str">
        <f t="shared" si="0"/>
        <v xml:space="preserve">2.4. Динаміка імпорт комп'ютерних послуг за основними країнами-партнерами  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H30"/>
  <sheetViews>
    <sheetView zoomScale="70" zoomScaleNormal="70" workbookViewId="0">
      <pane xSplit="3" ySplit="6" topLeftCell="DY7" activePane="bottomRight" state="frozen"/>
      <selection pane="topRight"/>
      <selection pane="bottomLeft"/>
      <selection pane="bottomRight" activeCell="FP7" sqref="FP7"/>
    </sheetView>
  </sheetViews>
  <sheetFormatPr defaultColWidth="29.109375" defaultRowHeight="13.2" outlineLevelCol="2"/>
  <cols>
    <col min="1" max="1" width="32.109375" customWidth="1"/>
    <col min="2" max="3" width="29.109375" hidden="1" customWidth="1" outlineLevel="2"/>
    <col min="4" max="4" width="5.5546875" hidden="1" customWidth="1" outlineLevel="1" collapsed="1"/>
    <col min="5" max="5" width="5.5546875" hidden="1" customWidth="1" outlineLevel="1"/>
    <col min="6" max="6" width="6.44140625" hidden="1" customWidth="1" outlineLevel="1"/>
    <col min="7" max="7" width="5.5546875" hidden="1" customWidth="1" outlineLevel="1"/>
    <col min="8" max="10" width="6.6640625" hidden="1" customWidth="1" outlineLevel="1"/>
    <col min="11" max="11" width="5.5546875" hidden="1" customWidth="1" outlineLevel="1"/>
    <col min="12" max="12" width="6.6640625" hidden="1" customWidth="1" outlineLevel="1"/>
    <col min="13" max="17" width="5.5546875" hidden="1" customWidth="1" outlineLevel="1"/>
    <col min="18" max="18" width="6.44140625" hidden="1" customWidth="1" outlineLevel="1"/>
    <col min="19" max="19" width="5.5546875" hidden="1" customWidth="1" outlineLevel="1"/>
    <col min="20" max="20" width="5.33203125" hidden="1" customWidth="1" outlineLevel="1"/>
    <col min="21" max="21" width="5.5546875" hidden="1" customWidth="1" outlineLevel="1"/>
    <col min="22" max="22" width="5.109375" hidden="1" customWidth="1" outlineLevel="1"/>
    <col min="23" max="23" width="5.44140625" hidden="1" customWidth="1" outlineLevel="1"/>
    <col min="24" max="24" width="6.5546875" hidden="1" customWidth="1" outlineLevel="1"/>
    <col min="25" max="25" width="5.5546875" hidden="1" customWidth="1" outlineLevel="1"/>
    <col min="26" max="29" width="5.109375" hidden="1" customWidth="1" outlineLevel="1"/>
    <col min="30" max="30" width="6.5546875" hidden="1" customWidth="1" outlineLevel="1"/>
    <col min="31" max="35" width="5.6640625" hidden="1" customWidth="1" outlineLevel="1"/>
    <col min="36" max="36" width="6.5546875" hidden="1" customWidth="1" outlineLevel="1"/>
    <col min="37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1" width="5.6640625" hidden="1" customWidth="1" outlineLevel="1"/>
    <col min="52" max="52" width="7.33203125" hidden="1" customWidth="1" outlineLevel="1"/>
    <col min="53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7" width="5.6640625" hidden="1" customWidth="1" outlineLevel="1"/>
    <col min="88" max="88" width="5.109375" hidden="1" customWidth="1" outlineLevel="1" collapsed="1"/>
    <col min="89" max="89" width="5.109375" hidden="1" customWidth="1" outlineLevel="1"/>
    <col min="90" max="90" width="6.5546875" hidden="1" customWidth="1" outlineLevel="1"/>
    <col min="91" max="91" width="5.6640625" hidden="1" customWidth="1" outlineLevel="1"/>
    <col min="92" max="92" width="5.33203125" hidden="1" customWidth="1" outlineLevel="1"/>
    <col min="93" max="93" width="5.5546875" hidden="1" customWidth="1" outlineLevel="1"/>
    <col min="94" max="94" width="5.6640625" hidden="1" customWidth="1" outlineLevel="1"/>
    <col min="95" max="95" width="5.44140625" hidden="1" customWidth="1" outlineLevel="1"/>
    <col min="96" max="96" width="5.6640625" hidden="1" customWidth="1" outlineLevel="1"/>
    <col min="97" max="97" width="5.5546875" hidden="1" customWidth="1" outlineLevel="1"/>
    <col min="98" max="98" width="5.109375" hidden="1" customWidth="1" outlineLevel="1"/>
    <col min="99" max="99" width="5.6640625" hidden="1" customWidth="1" outlineLevel="1"/>
    <col min="100" max="100" width="5.109375" hidden="1" customWidth="1" outlineLevel="1" collapsed="1"/>
    <col min="101" max="101" width="5.109375" hidden="1" customWidth="1" outlineLevel="1"/>
    <col min="102" max="102" width="6.5546875" hidden="1" customWidth="1" outlineLevel="1"/>
    <col min="103" max="103" width="5.664062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" hidden="1" customWidth="1" outlineLevel="1"/>
    <col min="109" max="109" width="5.5546875" hidden="1" customWidth="1" outlineLevel="1"/>
    <col min="110" max="111" width="5.6640625" hidden="1" customWidth="1" outlineLevel="1"/>
    <col min="112" max="112" width="6" hidden="1" customWidth="1" outlineLevel="1" collapsed="1"/>
    <col min="113" max="113" width="6" hidden="1" customWidth="1" outlineLevel="1"/>
    <col min="114" max="114" width="6.6640625" hidden="1" customWidth="1" outlineLevel="1"/>
    <col min="115" max="117" width="6" hidden="1" customWidth="1" outlineLevel="1"/>
    <col min="118" max="118" width="5.33203125" hidden="1" customWidth="1" outlineLevel="1"/>
    <col min="119" max="123" width="6" hidden="1" customWidth="1" outlineLevel="1"/>
    <col min="124" max="124" width="5.88671875" style="3" hidden="1" customWidth="1" outlineLevel="1" collapsed="1"/>
    <col min="125" max="125" width="5.33203125" style="106" hidden="1" customWidth="1" outlineLevel="1"/>
    <col min="126" max="131" width="5.88671875" style="106" hidden="1" customWidth="1" outlineLevel="1"/>
    <col min="132" max="132" width="5.33203125" style="106" hidden="1" customWidth="1" outlineLevel="1"/>
    <col min="133" max="133" width="5.44140625" style="106" hidden="1" customWidth="1" outlineLevel="1"/>
    <col min="134" max="135" width="5.3320312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4" width="6.44140625" style="106" hidden="1" customWidth="1" outlineLevel="1"/>
    <col min="145" max="147" width="6" style="106" hidden="1" customWidth="1" outlineLevel="1"/>
    <col min="148" max="148" width="6.44140625" style="106" hidden="1" customWidth="1" outlineLevel="1" collapsed="1"/>
    <col min="149" max="159" width="6" style="106" hidden="1" customWidth="1" outlineLevel="1"/>
    <col min="160" max="160" width="6.109375" style="106" hidden="1" customWidth="1" outlineLevel="1" collapsed="1"/>
    <col min="161" max="161" width="6.109375" style="106" hidden="1" customWidth="1" outlineLevel="1"/>
    <col min="162" max="162" width="6.6640625" style="106" hidden="1" customWidth="1" outlineLevel="1"/>
    <col min="163" max="171" width="6.109375" style="106" hidden="1" customWidth="1" outlineLevel="1"/>
    <col min="172" max="172" width="6.6640625" style="106" bestFit="1" customWidth="1" collapsed="1"/>
    <col min="173" max="177" width="6.109375" style="106" bestFit="1" customWidth="1"/>
    <col min="178" max="183" width="5.5546875" style="106" bestFit="1" customWidth="1"/>
    <col min="184" max="184" width="6.44140625" customWidth="1"/>
    <col min="185" max="186" width="7.109375" customWidth="1"/>
    <col min="187" max="187" width="8.33203125" bestFit="1" customWidth="1"/>
    <col min="188" max="188" width="9.33203125" customWidth="1"/>
    <col min="189" max="189" width="9.109375" bestFit="1" customWidth="1"/>
    <col min="190" max="190" width="9.109375" customWidth="1"/>
    <col min="191" max="191" width="7.6640625" customWidth="1"/>
  </cols>
  <sheetData>
    <row r="1" spans="1:190" s="225" customFormat="1">
      <c r="A1" s="221" t="str">
        <f>IF(I!$A$1=1,"до змісту","to title")</f>
        <v>до змісту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90" s="120" customFormat="1">
      <c r="A2" s="7" t="str">
        <f>IF(I!$A$1=1,B2,C2)</f>
        <v xml:space="preserve">1.1. Динаміка товарної структури експорту 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90" s="120" customFormat="1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90" s="117" customFormat="1">
      <c r="A4" s="121" t="str">
        <f>IF(I!$A$1=1,B4,C4)</f>
        <v>млн дол. США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90" s="120" customFormat="1">
      <c r="A5" s="93" t="str">
        <f>IF(I!$A$1=1,B5,C5)</f>
        <v xml:space="preserve">Найменування </v>
      </c>
      <c r="B5" s="18" t="s">
        <v>0</v>
      </c>
      <c r="C5" s="334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15" t="str">
        <f>IF(I!$A$1=1,"2024","2024")</f>
        <v>2024</v>
      </c>
      <c r="GF5" s="328"/>
      <c r="GG5" s="115" t="str">
        <f>IF(I!$A$1=1,"2025","2025")</f>
        <v>2025</v>
      </c>
      <c r="GH5" s="328"/>
    </row>
    <row r="6" spans="1:190" s="120" customFormat="1" ht="52.8">
      <c r="A6" s="94"/>
      <c r="B6" s="29"/>
      <c r="C6" s="335"/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147" t="str">
        <f>IF(I!$A$1=1,"січ-бер","Jan-Mar")</f>
        <v>січ-бер</v>
      </c>
      <c r="GF6" s="329" t="str">
        <f>IF(I!$A$1=1,"% до загального обсягу","% of total")</f>
        <v>% до загального обсягу</v>
      </c>
      <c r="GG6" s="147" t="str">
        <f>IF(I!$A$1=1,"січ-бер*","Jan-Mar*")</f>
        <v>січ-бер*</v>
      </c>
      <c r="GH6" s="329" t="str">
        <f>IF(I!$A$1=1,"% до загального обсягу","% of total")</f>
        <v>% до загального обсягу</v>
      </c>
    </row>
    <row r="7" spans="1:190" s="120" customFormat="1" ht="25.5" customHeight="1">
      <c r="A7" s="95" t="str">
        <f>IF(I!$A$1=1,B7,C7)</f>
        <v>УСЬОГО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2884</v>
      </c>
      <c r="GD7" s="68">
        <v>3408</v>
      </c>
      <c r="GE7" s="301">
        <v>10006</v>
      </c>
      <c r="GF7" s="153">
        <v>100.00000000000001</v>
      </c>
      <c r="GG7" s="35">
        <v>9244</v>
      </c>
      <c r="GH7" s="153">
        <v>99.999999999999986</v>
      </c>
    </row>
    <row r="8" spans="1:190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-14.951341787083464</v>
      </c>
      <c r="GD8" s="108">
        <v>5.3477588871715653</v>
      </c>
      <c r="GE8" s="302">
        <v>1.573444320373568</v>
      </c>
      <c r="GF8" s="108"/>
      <c r="GG8" s="108">
        <v>-7.6154307415550591</v>
      </c>
      <c r="GH8" s="108"/>
    </row>
    <row r="9" spans="1:190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303"/>
      <c r="GF9" s="109"/>
      <c r="GG9" s="69"/>
      <c r="GH9" s="109"/>
    </row>
    <row r="10" spans="1:190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1843.6759527400002</v>
      </c>
      <c r="GC10" s="69">
        <v>1823.1218069700001</v>
      </c>
      <c r="GD10" s="69">
        <v>2105.68571277</v>
      </c>
      <c r="GE10" s="304">
        <v>6486.0559926300002</v>
      </c>
      <c r="GF10" s="154">
        <v>64.821666926144317</v>
      </c>
      <c r="GG10" s="49">
        <v>5772.4834724800003</v>
      </c>
      <c r="GH10" s="154">
        <v>62.445732069234104</v>
      </c>
    </row>
    <row r="11" spans="1:190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-17.921991950198617</v>
      </c>
      <c r="GC11" s="108">
        <v>-17.902796349648582</v>
      </c>
      <c r="GD11" s="108">
        <v>4.2872614237891895</v>
      </c>
      <c r="GE11" s="302">
        <v>-4.2931091540504553</v>
      </c>
      <c r="GF11" s="108"/>
      <c r="GG11" s="108">
        <v>-11.001639840310048</v>
      </c>
      <c r="GH11" s="108"/>
    </row>
    <row r="12" spans="1:190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266.43639077</v>
      </c>
      <c r="GC12" s="69">
        <v>231.59560518000001</v>
      </c>
      <c r="GD12" s="69">
        <v>258.17029776999999</v>
      </c>
      <c r="GE12" s="304">
        <v>944.22158822999995</v>
      </c>
      <c r="GF12" s="154">
        <v>9.4365539499300422</v>
      </c>
      <c r="GG12" s="49">
        <v>756.20229371999994</v>
      </c>
      <c r="GH12" s="154">
        <v>8.1804661804413659</v>
      </c>
    </row>
    <row r="13" spans="1:190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-17.740213296916409</v>
      </c>
      <c r="GC13" s="108">
        <v>-19.391050745588728</v>
      </c>
      <c r="GD13" s="108">
        <v>-22.475513486917535</v>
      </c>
      <c r="GE13" s="302">
        <v>85.141487888235275</v>
      </c>
      <c r="GF13" s="108"/>
      <c r="GG13" s="108">
        <v>-19.912623991414293</v>
      </c>
      <c r="GH13" s="108"/>
    </row>
    <row r="14" spans="1:190" s="120" customFormat="1" ht="39.6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119.72553824000001</v>
      </c>
      <c r="GC14" s="69">
        <v>114.87230034000004</v>
      </c>
      <c r="GD14" s="69">
        <v>138.09447237000003</v>
      </c>
      <c r="GE14" s="304">
        <v>318.74823909999998</v>
      </c>
      <c r="GF14" s="154">
        <v>3.1855710483709769</v>
      </c>
      <c r="GG14" s="49">
        <v>372.69231095000009</v>
      </c>
      <c r="GH14" s="154">
        <v>4.0317212348550422</v>
      </c>
    </row>
    <row r="15" spans="1:190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43.751674451838937</v>
      </c>
      <c r="GC15" s="108">
        <v>7.2377062344298935</v>
      </c>
      <c r="GD15" s="108">
        <v>7.5983468248357298</v>
      </c>
      <c r="GE15" s="302">
        <v>-3.7014383383685896</v>
      </c>
      <c r="GF15" s="108"/>
      <c r="GG15" s="108">
        <v>16.923723877601219</v>
      </c>
      <c r="GH15" s="108"/>
    </row>
    <row r="16" spans="1:190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127.93943585</v>
      </c>
      <c r="GC16" s="69">
        <v>134.07149587000001</v>
      </c>
      <c r="GD16" s="69">
        <v>153.96312775999999</v>
      </c>
      <c r="GE16" s="304">
        <v>373.17512670999997</v>
      </c>
      <c r="GF16" s="154">
        <v>3.7295135589646207</v>
      </c>
      <c r="GG16" s="49">
        <v>415.97405948000005</v>
      </c>
      <c r="GH16" s="154">
        <v>4.4999357364777159</v>
      </c>
    </row>
    <row r="17" spans="1:190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7.8356030143056756</v>
      </c>
      <c r="GC17" s="108">
        <v>7.9110289209686897</v>
      </c>
      <c r="GD17" s="108">
        <v>18.170053631721743</v>
      </c>
      <c r="GE17" s="302">
        <v>-15.761822413092546</v>
      </c>
      <c r="GF17" s="108"/>
      <c r="GG17" s="108">
        <v>11.468859981994399</v>
      </c>
      <c r="GH17" s="108"/>
    </row>
    <row r="18" spans="1:190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47.256927599999997</v>
      </c>
      <c r="GC18" s="69">
        <v>48.534773340000001</v>
      </c>
      <c r="GD18" s="69">
        <v>55.411685960000099</v>
      </c>
      <c r="GE18" s="304">
        <v>138.68856844999999</v>
      </c>
      <c r="GF18" s="154">
        <v>1.3860540520687585</v>
      </c>
      <c r="GG18" s="49">
        <v>151.20338690000011</v>
      </c>
      <c r="GH18" s="154">
        <v>1.6356921992643891</v>
      </c>
    </row>
    <row r="19" spans="1:190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14.648680686128017</v>
      </c>
      <c r="GC19" s="108">
        <v>3.5642478222414269</v>
      </c>
      <c r="GD19" s="108">
        <v>9.4978856048319642</v>
      </c>
      <c r="GE19" s="302">
        <v>-6.9204238590604064</v>
      </c>
      <c r="GF19" s="108"/>
      <c r="GG19" s="108">
        <v>9.0236842083433686</v>
      </c>
      <c r="GH19" s="108"/>
    </row>
    <row r="20" spans="1:190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326.68809305999997</v>
      </c>
      <c r="GC20" s="69">
        <v>299.9980502300001</v>
      </c>
      <c r="GD20" s="69">
        <v>437.12013908000011</v>
      </c>
      <c r="GE20" s="304">
        <v>1067.4034670200001</v>
      </c>
      <c r="GF20" s="154">
        <v>10.667634089746153</v>
      </c>
      <c r="GG20" s="49">
        <v>1063.8062823700002</v>
      </c>
      <c r="GH20" s="154">
        <v>11.508073154154049</v>
      </c>
    </row>
    <row r="21" spans="1:190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-10.179692611791666</v>
      </c>
      <c r="GC21" s="108">
        <v>-17.831832679940462</v>
      </c>
      <c r="GD21" s="108">
        <v>29.100898102073359</v>
      </c>
      <c r="GE21" s="302">
        <v>15.770441108459892</v>
      </c>
      <c r="GF21" s="108"/>
      <c r="GG21" s="108">
        <v>-0.33700327581310319</v>
      </c>
      <c r="GH21" s="108"/>
    </row>
    <row r="22" spans="1:190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151.26698035999999</v>
      </c>
      <c r="GC22" s="69">
        <v>159.49054940999997</v>
      </c>
      <c r="GD22" s="69">
        <v>158.58992456999997</v>
      </c>
      <c r="GE22" s="304">
        <v>465.85926006</v>
      </c>
      <c r="GF22" s="154">
        <v>4.6557991211273233</v>
      </c>
      <c r="GG22" s="49">
        <v>469.3474543399999</v>
      </c>
      <c r="GH22" s="154">
        <v>5.0773199301168317</v>
      </c>
    </row>
    <row r="23" spans="1:190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11.880414940404904</v>
      </c>
      <c r="GC23" s="108">
        <v>-6.2946463080795354</v>
      </c>
      <c r="GD23" s="108">
        <v>-1.1597713521789359</v>
      </c>
      <c r="GE23" s="302">
        <v>-13.729766655555551</v>
      </c>
      <c r="GF23" s="108"/>
      <c r="GG23" s="108">
        <v>0.74876568505919749</v>
      </c>
      <c r="GH23" s="108"/>
    </row>
    <row r="24" spans="1:190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69.010681379999824</v>
      </c>
      <c r="GC24" s="69">
        <v>72.31541865999975</v>
      </c>
      <c r="GD24" s="69">
        <v>100.96463971999978</v>
      </c>
      <c r="GE24" s="304">
        <v>211.84775779999919</v>
      </c>
      <c r="GF24" s="154">
        <v>2.1172072536478033</v>
      </c>
      <c r="GG24" s="49">
        <v>242.29073975999935</v>
      </c>
      <c r="GH24" s="154">
        <v>2.6210594954565054</v>
      </c>
    </row>
    <row r="25" spans="1:190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110"/>
      <c r="GG25" s="54"/>
      <c r="GH25" s="110"/>
    </row>
    <row r="26" spans="1:190" s="120" customFormat="1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90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0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0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90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H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 activeCell="FP7" sqref="FP7"/>
    </sheetView>
  </sheetViews>
  <sheetFormatPr defaultRowHeight="13.2" outlineLevelCol="2"/>
  <cols>
    <col min="1" max="1" width="32.5546875" customWidth="1"/>
    <col min="2" max="3" width="31" hidden="1" customWidth="1" outlineLevel="2"/>
    <col min="4" max="4" width="6.109375" hidden="1" customWidth="1" outlineLevel="1" collapsed="1"/>
    <col min="5" max="5" width="5.6640625" hidden="1" customWidth="1" outlineLevel="1"/>
    <col min="6" max="6" width="6.5546875" hidden="1" customWidth="1" outlineLevel="1"/>
    <col min="7" max="7" width="5.109375" hidden="1" customWidth="1" outlineLevel="1"/>
    <col min="8" max="8" width="5.33203125" hidden="1" customWidth="1" outlineLevel="1"/>
    <col min="9" max="9" width="5.5546875" hidden="1" customWidth="1" outlineLevel="1"/>
    <col min="10" max="10" width="5.109375" hidden="1" customWidth="1" outlineLevel="1"/>
    <col min="11" max="11" width="5.44140625" hidden="1" customWidth="1" outlineLevel="1"/>
    <col min="12" max="12" width="6.5546875" hidden="1" customWidth="1" outlineLevel="1"/>
    <col min="13" max="13" width="5.5546875" hidden="1" customWidth="1" outlineLevel="1"/>
    <col min="14" max="16" width="5.109375" hidden="1" customWidth="1" outlineLevel="1"/>
    <col min="17" max="17" width="6.109375" hidden="1" customWidth="1" outlineLevel="1"/>
    <col min="18" max="18" width="6.5546875" hidden="1" customWidth="1" outlineLevel="1"/>
    <col min="19" max="19" width="5.109375" hidden="1" customWidth="1" outlineLevel="1"/>
    <col min="20" max="20" width="5.33203125" hidden="1" customWidth="1" outlineLevel="1"/>
    <col min="21" max="23" width="5.6640625" hidden="1" customWidth="1" outlineLevel="1"/>
    <col min="24" max="24" width="6.5546875" hidden="1" customWidth="1" outlineLevel="1"/>
    <col min="25" max="25" width="5.6640625" hidden="1" customWidth="1" outlineLevel="1"/>
    <col min="26" max="26" width="5.109375" hidden="1" customWidth="1" outlineLevel="1"/>
    <col min="27" max="27" width="5.6640625" hidden="1" customWidth="1" outlineLevel="1"/>
    <col min="28" max="28" width="5.109375" hidden="1" customWidth="1" outlineLevel="1"/>
    <col min="29" max="29" width="5.6640625" hidden="1" customWidth="1" outlineLevel="1"/>
    <col min="30" max="30" width="6.5546875" hidden="1" customWidth="1" outlineLevel="1"/>
    <col min="31" max="31" width="5.109375" hidden="1" customWidth="1" outlineLevel="1"/>
    <col min="32" max="35" width="5.6640625" hidden="1" customWidth="1" outlineLevel="1"/>
    <col min="36" max="36" width="6.5546875" hidden="1" customWidth="1" outlineLevel="1"/>
    <col min="37" max="37" width="5.5546875" hidden="1" customWidth="1" outlineLevel="1"/>
    <col min="38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2" width="5.6640625" hidden="1" customWidth="1" outlineLevel="1"/>
    <col min="83" max="83" width="5.44140625" hidden="1" customWidth="1" outlineLevel="1"/>
    <col min="84" max="84" width="6.5546875" hidden="1" customWidth="1" outlineLevel="1"/>
    <col min="85" max="85" width="5.6640625" hidden="1" customWidth="1" outlineLevel="1"/>
    <col min="86" max="87" width="5.109375" hidden="1" customWidth="1" outlineLevel="1"/>
    <col min="88" max="88" width="5.6640625" hidden="1" customWidth="1" outlineLevel="1"/>
    <col min="89" max="89" width="5.109375" hidden="1" customWidth="1" outlineLevel="1"/>
    <col min="90" max="90" width="6.5546875" hidden="1" customWidth="1" outlineLevel="1"/>
    <col min="91" max="91" width="5.109375" hidden="1" customWidth="1" outlineLevel="1"/>
    <col min="92" max="92" width="6.109375" hidden="1" customWidth="1" outlineLevel="1"/>
    <col min="93" max="93" width="5.5546875" hidden="1" customWidth="1" outlineLevel="1"/>
    <col min="94" max="94" width="5.109375" hidden="1" customWidth="1" outlineLevel="1"/>
    <col min="95" max="95" width="5.44140625" hidden="1" customWidth="1" outlineLevel="1"/>
    <col min="96" max="96" width="5.109375" hidden="1" customWidth="1" outlineLevel="1"/>
    <col min="97" max="97" width="5.5546875" hidden="1" customWidth="1" outlineLevel="1"/>
    <col min="98" max="99" width="5.109375" hidden="1" customWidth="1" outlineLevel="1"/>
    <col min="100" max="100" width="5.109375" hidden="1" customWidth="1" outlineLevel="1" collapsed="1"/>
    <col min="101" max="101" width="5.6640625" hidden="1" customWidth="1" outlineLevel="1"/>
    <col min="102" max="102" width="6.5546875" hidden="1" customWidth="1" outlineLevel="1"/>
    <col min="103" max="103" width="5.10937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.109375" hidden="1" customWidth="1" outlineLevel="1"/>
    <col min="109" max="109" width="5.5546875" hidden="1" customWidth="1" outlineLevel="1"/>
    <col min="110" max="110" width="5.109375" hidden="1" customWidth="1" outlineLevel="1"/>
    <col min="111" max="111" width="5.6640625" hidden="1" customWidth="1" outlineLevel="1"/>
    <col min="112" max="112" width="6" hidden="1" customWidth="1" outlineLevel="1" collapsed="1"/>
    <col min="113" max="113" width="5.33203125" hidden="1" customWidth="1" outlineLevel="1"/>
    <col min="114" max="114" width="6.6640625" hidden="1" customWidth="1" outlineLevel="1"/>
    <col min="115" max="116" width="5.33203125" hidden="1" customWidth="1" outlineLevel="1"/>
    <col min="117" max="123" width="6" hidden="1" customWidth="1" outlineLevel="1"/>
    <col min="124" max="124" width="5.33203125" style="3" hidden="1" customWidth="1" outlineLevel="1" collapsed="1"/>
    <col min="125" max="135" width="5.8867187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0" width="5.6640625" style="106" hidden="1" customWidth="1" outlineLevel="1"/>
    <col min="141" max="141" width="5.88671875" style="106" hidden="1" customWidth="1" outlineLevel="1"/>
    <col min="142" max="147" width="6.44140625" style="106" hidden="1" customWidth="1" outlineLevel="1"/>
    <col min="148" max="148" width="5.44140625" style="106" hidden="1" customWidth="1" outlineLevel="1" collapsed="1"/>
    <col min="149" max="149" width="5.441406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41406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4140625" bestFit="1" customWidth="1"/>
    <col min="176" max="176" width="5.6640625" bestFit="1" customWidth="1"/>
    <col min="177" max="177" width="6" bestFit="1" customWidth="1"/>
    <col min="178" max="178" width="5.6640625" bestFit="1" customWidth="1"/>
    <col min="179" max="179" width="6.44140625" bestFit="1" customWidth="1"/>
    <col min="180" max="180" width="6" bestFit="1" customWidth="1"/>
    <col min="181" max="183" width="6" customWidth="1"/>
    <col min="184" max="184" width="6.44140625" customWidth="1"/>
    <col min="185" max="186" width="7.109375" customWidth="1"/>
    <col min="187" max="187" width="8.33203125" bestFit="1" customWidth="1"/>
    <col min="188" max="188" width="9.109375" customWidth="1"/>
    <col min="189" max="189" width="9.109375" bestFit="1" customWidth="1"/>
    <col min="190" max="190" width="9.109375" customWidth="1"/>
  </cols>
  <sheetData>
    <row r="1" spans="1:190" s="120" customFormat="1">
      <c r="A1" s="221" t="str">
        <f>IF(I!$A$1=1,"до змісту","to title")</f>
        <v>до змісту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  <c r="GH1" s="225"/>
    </row>
    <row r="2" spans="1:190" ht="15.6">
      <c r="A2" s="7" t="str">
        <f>IF(I!$A$1=1,B2,C2)</f>
        <v xml:space="preserve">1.2. Динаміка товарної структури імпорту 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  <c r="GH2" s="120"/>
    </row>
    <row r="3" spans="1:190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  <c r="GH3" s="120"/>
    </row>
    <row r="4" spans="1:190">
      <c r="A4" s="15" t="str">
        <f>IF(I!$A$1=1,B4,C4)</f>
        <v>млн дол. США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  <c r="GH4" s="117"/>
    </row>
    <row r="5" spans="1:190">
      <c r="A5" s="93" t="str">
        <f>IF(I!$A$1=1,B5,C5)</f>
        <v xml:space="preserve">Найменування </v>
      </c>
      <c r="B5" s="18" t="s">
        <v>0</v>
      </c>
      <c r="C5" s="334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15" t="str">
        <f>IF(I!$A$1=1,"2024","2024")</f>
        <v>2024</v>
      </c>
      <c r="GF5" s="328"/>
      <c r="GG5" s="115" t="str">
        <f>IF(I!$A$1=1,"2025","2025")</f>
        <v>2025</v>
      </c>
      <c r="GH5" s="328"/>
    </row>
    <row r="6" spans="1:190" ht="52.8">
      <c r="A6" s="94"/>
      <c r="B6" s="29" t="s">
        <v>1</v>
      </c>
      <c r="C6" s="335"/>
      <c r="D6" s="66" t="str">
        <f>IF(I!$A$1=1,"січ","Jan")</f>
        <v>січ</v>
      </c>
      <c r="E6" s="66" t="str">
        <f>IF(I!$A$1=1,"лют","Feb")</f>
        <v>лют</v>
      </c>
      <c r="F6" s="66" t="str">
        <f>IF(I!$A$1=1,"берез","Mar")</f>
        <v>берез</v>
      </c>
      <c r="G6" s="66" t="str">
        <f>IF(I!$A$1=1,"квіт","Apr")</f>
        <v>квіт</v>
      </c>
      <c r="H6" s="66" t="str">
        <f>IF(I!$A$1=1,"трав","May")</f>
        <v>трав</v>
      </c>
      <c r="I6" s="66" t="str">
        <f>IF(I!$A$1=1,"черв","Jun")</f>
        <v>черв</v>
      </c>
      <c r="J6" s="66" t="str">
        <f>IF(I!$A$1=1,"лип","Jul")</f>
        <v>лип</v>
      </c>
      <c r="K6" s="66" t="str">
        <f>IF(I!$A$1=1,"серп","Aug")</f>
        <v>серп</v>
      </c>
      <c r="L6" s="66" t="str">
        <f>IF(I!$A$1=1,"верес","Sept")</f>
        <v>верес</v>
      </c>
      <c r="M6" s="66" t="str">
        <f>IF(I!$A$1=1,"жовт","Oct")</f>
        <v>жовт</v>
      </c>
      <c r="N6" s="66" t="str">
        <f>IF(I!$A$1=1,"лист","Nov")</f>
        <v>лист</v>
      </c>
      <c r="O6" s="66" t="str">
        <f>IF(I!$A$1=1,"груд","Dec")</f>
        <v>груд</v>
      </c>
      <c r="P6" s="67" t="str">
        <f>IF(I!$A$1=1,"січ","Jan")</f>
        <v>січ</v>
      </c>
      <c r="Q6" s="66" t="str">
        <f>IF(I!$A$1=1,"лют","Feb")</f>
        <v>лют</v>
      </c>
      <c r="R6" s="66" t="str">
        <f>IF(I!$A$1=1,"берез","Mar")</f>
        <v>берез</v>
      </c>
      <c r="S6" s="66" t="str">
        <f>IF(I!$A$1=1,"квіт","Apr")</f>
        <v>квіт</v>
      </c>
      <c r="T6" s="66" t="str">
        <f>IF(I!$A$1=1,"трав","May")</f>
        <v>трав</v>
      </c>
      <c r="U6" s="66" t="str">
        <f>IF(I!$A$1=1,"черв","Jun")</f>
        <v>черв</v>
      </c>
      <c r="V6" s="66" t="str">
        <f>IF(I!$A$1=1,"лип","Jul")</f>
        <v>лип</v>
      </c>
      <c r="W6" s="66" t="str">
        <f>IF(I!$A$1=1,"серп","Aug")</f>
        <v>серп</v>
      </c>
      <c r="X6" s="66" t="str">
        <f>IF(I!$A$1=1,"верес","Sept")</f>
        <v>верес</v>
      </c>
      <c r="Y6" s="66" t="str">
        <f>IF(I!$A$1=1,"жовт","Oct")</f>
        <v>жовт</v>
      </c>
      <c r="Z6" s="66" t="str">
        <f>IF(I!$A$1=1,"лист","Nov")</f>
        <v>лист</v>
      </c>
      <c r="AA6" s="66" t="str">
        <f>IF(I!$A$1=1,"груд","Dec")</f>
        <v>груд</v>
      </c>
      <c r="AB6" s="66" t="str">
        <f>IF(I!$A$1=1,"січ","Jan")</f>
        <v>січ</v>
      </c>
      <c r="AC6" s="66" t="str">
        <f>IF(I!$A$1=1,"лют","Feb")</f>
        <v>лют</v>
      </c>
      <c r="AD6" s="66" t="str">
        <f>IF(I!$A$1=1,"берез","Mar")</f>
        <v>берез</v>
      </c>
      <c r="AE6" s="66" t="str">
        <f>IF(I!$A$1=1,"квіт","Apr")</f>
        <v>квіт</v>
      </c>
      <c r="AF6" s="66" t="str">
        <f>IF(I!$A$1=1,"трав","May")</f>
        <v>трав</v>
      </c>
      <c r="AG6" s="66" t="str">
        <f>IF(I!$A$1=1,"черв","Jun")</f>
        <v>черв</v>
      </c>
      <c r="AH6" s="66" t="str">
        <f>IF(I!$A$1=1,"лип","Jul")</f>
        <v>лип</v>
      </c>
      <c r="AI6" s="66" t="str">
        <f>IF(I!$A$1=1,"серп","Aug")</f>
        <v>серп</v>
      </c>
      <c r="AJ6" s="66" t="str">
        <f>IF(I!$A$1=1,"верес","Sept")</f>
        <v>верес</v>
      </c>
      <c r="AK6" s="66" t="str">
        <f>IF(I!$A$1=1,"жовт","Oct")</f>
        <v>жовт</v>
      </c>
      <c r="AL6" s="66" t="str">
        <f>IF(I!$A$1=1,"лист","Nov")</f>
        <v>лист</v>
      </c>
      <c r="AM6" s="66" t="str">
        <f>IF(I!$A$1=1,"груд","Dec")</f>
        <v>груд</v>
      </c>
      <c r="AN6" s="66" t="str">
        <f>IF(I!$A$1=1,"січ","Jan")</f>
        <v>січ</v>
      </c>
      <c r="AO6" s="66" t="str">
        <f>IF(I!$A$1=1,"лют","Feb")</f>
        <v>лют</v>
      </c>
      <c r="AP6" s="66" t="str">
        <f>IF(I!$A$1=1,"берез","Mar")</f>
        <v>берез</v>
      </c>
      <c r="AQ6" s="66" t="str">
        <f>IF(I!$A$1=1,"квіт","Apr")</f>
        <v>квіт</v>
      </c>
      <c r="AR6" s="66" t="str">
        <f>IF(I!$A$1=1,"трав","May")</f>
        <v>трав</v>
      </c>
      <c r="AS6" s="66" t="str">
        <f>IF(I!$A$1=1,"черв","Jun")</f>
        <v>черв</v>
      </c>
      <c r="AT6" s="66" t="str">
        <f>IF(I!$A$1=1,"лип","Jul")</f>
        <v>лип</v>
      </c>
      <c r="AU6" s="66" t="str">
        <f>IF(I!$A$1=1,"серп","Aug")</f>
        <v>серп</v>
      </c>
      <c r="AV6" s="66" t="str">
        <f>IF(I!$A$1=1,"верес","Sept")</f>
        <v>верес</v>
      </c>
      <c r="AW6" s="66" t="str">
        <f>IF(I!$A$1=1,"жовт","Oct")</f>
        <v>жовт</v>
      </c>
      <c r="AX6" s="66" t="str">
        <f>IF(I!$A$1=1,"лист","Nov")</f>
        <v>лист</v>
      </c>
      <c r="AY6" s="66" t="str">
        <f>IF(I!$A$1=1,"груд","Dec")</f>
        <v>груд</v>
      </c>
      <c r="AZ6" s="66" t="str">
        <f>IF(I!$A$1=1,"січ","Jan")</f>
        <v>січ</v>
      </c>
      <c r="BA6" s="66" t="str">
        <f>IF(I!$A$1=1,"лют","Feb")</f>
        <v>лют</v>
      </c>
      <c r="BB6" s="66" t="str">
        <f>IF(I!$A$1=1,"берез","Mar")</f>
        <v>берез</v>
      </c>
      <c r="BC6" s="66" t="str">
        <f>IF(I!$A$1=1,"квіт","Apr")</f>
        <v>квіт</v>
      </c>
      <c r="BD6" s="66" t="str">
        <f>IF(I!$A$1=1,"трав","May")</f>
        <v>трав</v>
      </c>
      <c r="BE6" s="66" t="str">
        <f>IF(I!$A$1=1,"черв","Jun")</f>
        <v>черв</v>
      </c>
      <c r="BF6" s="66" t="str">
        <f>IF(I!$A$1=1,"лип","Jul")</f>
        <v>лип</v>
      </c>
      <c r="BG6" s="66" t="str">
        <f>IF(I!$A$1=1,"серп","Aug")</f>
        <v>серп</v>
      </c>
      <c r="BH6" s="66" t="str">
        <f>IF(I!$A$1=1,"верес","Sept")</f>
        <v>верес</v>
      </c>
      <c r="BI6" s="66" t="str">
        <f>IF(I!$A$1=1,"жовт","Oct")</f>
        <v>жовт</v>
      </c>
      <c r="BJ6" s="66" t="str">
        <f>IF(I!$A$1=1,"лист","Nov")</f>
        <v>лист</v>
      </c>
      <c r="BK6" s="66" t="str">
        <f>IF(I!$A$1=1,"груд","Dec")</f>
        <v>груд</v>
      </c>
      <c r="BL6" s="66" t="str">
        <f>IF(I!$A$1=1,"січ","Jan")</f>
        <v>січ</v>
      </c>
      <c r="BM6" s="66" t="str">
        <f>IF(I!$A$1=1,"лют","Feb")</f>
        <v>лют</v>
      </c>
      <c r="BN6" s="66" t="str">
        <f>IF(I!$A$1=1,"берез","Mar")</f>
        <v>берез</v>
      </c>
      <c r="BO6" s="66" t="str">
        <f>IF(I!$A$1=1,"квіт","Apr")</f>
        <v>квіт</v>
      </c>
      <c r="BP6" s="66" t="str">
        <f>IF(I!$A$1=1,"трав","May")</f>
        <v>трав</v>
      </c>
      <c r="BQ6" s="66" t="str">
        <f>IF(I!$A$1=1,"черв","Jun")</f>
        <v>черв</v>
      </c>
      <c r="BR6" s="66" t="str">
        <f>IF(I!$A$1=1,"лип","Jul")</f>
        <v>лип</v>
      </c>
      <c r="BS6" s="66" t="str">
        <f>IF(I!$A$1=1,"серп","Aug")</f>
        <v>серп</v>
      </c>
      <c r="BT6" s="66" t="str">
        <f>IF(I!$A$1=1,"верес","Sept")</f>
        <v>верес</v>
      </c>
      <c r="BU6" s="66" t="str">
        <f>IF(I!$A$1=1,"жовт","Oct")</f>
        <v>жовт</v>
      </c>
      <c r="BV6" s="66" t="str">
        <f>IF(I!$A$1=1,"лист","Nov")</f>
        <v>лист</v>
      </c>
      <c r="BW6" s="66" t="str">
        <f>IF(I!$A$1=1,"груд","Dec")</f>
        <v>груд</v>
      </c>
      <c r="BX6" s="66" t="str">
        <f>IF(I!$A$1=1,"січ","Jan")</f>
        <v>січ</v>
      </c>
      <c r="BY6" s="66" t="str">
        <f>IF(I!$A$1=1,"лют","Feb")</f>
        <v>лют</v>
      </c>
      <c r="BZ6" s="66" t="str">
        <f>IF(I!$A$1=1,"берез","Mar")</f>
        <v>берез</v>
      </c>
      <c r="CA6" s="66" t="str">
        <f>IF(I!$A$1=1,"квіт","Apr")</f>
        <v>квіт</v>
      </c>
      <c r="CB6" s="66" t="str">
        <f>IF(I!$A$1=1,"трав","May")</f>
        <v>трав</v>
      </c>
      <c r="CC6" s="66" t="str">
        <f>IF(I!$A$1=1,"черв","Jun")</f>
        <v>черв</v>
      </c>
      <c r="CD6" s="66" t="str">
        <f>IF(I!$A$1=1,"лип","Jul")</f>
        <v>лип</v>
      </c>
      <c r="CE6" s="66" t="str">
        <f>IF(I!$A$1=1,"серп","Aug")</f>
        <v>серп</v>
      </c>
      <c r="CF6" s="66" t="str">
        <f>IF(I!$A$1=1,"верес","Sept")</f>
        <v>верес</v>
      </c>
      <c r="CG6" s="66" t="str">
        <f>IF(I!$A$1=1,"жовт","Oct")</f>
        <v>жовт</v>
      </c>
      <c r="CH6" s="66" t="str">
        <f>IF(I!$A$1=1,"лист","Nov")</f>
        <v>лист</v>
      </c>
      <c r="CI6" s="66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147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147" t="str">
        <f>IF(I!$A$1=1,"січ-бер","Jan-Mar")</f>
        <v>січ-бер</v>
      </c>
      <c r="GF6" s="329" t="str">
        <f>IF(I!$A$1=1,"% до загального обсягу","% of total")</f>
        <v>% до загального обсягу</v>
      </c>
      <c r="GG6" s="147" t="str">
        <f>IF(I!$A$1=1,"січ-бер*","Jan-Mar*")</f>
        <v>січ-бер*</v>
      </c>
      <c r="GH6" s="329" t="str">
        <f>IF(I!$A$1=1,"% до загального обсягу","% of total")</f>
        <v>% до загального обсягу</v>
      </c>
    </row>
    <row r="7" spans="1:190" s="120" customFormat="1" ht="19.95" customHeight="1">
      <c r="A7" s="95" t="str">
        <f>IF(I!$A$1=1,B7,C7)</f>
        <v>УСЬОГО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5528</v>
      </c>
      <c r="GC7" s="68">
        <v>5675</v>
      </c>
      <c r="GD7" s="68">
        <v>6910</v>
      </c>
      <c r="GE7" s="301">
        <v>15656</v>
      </c>
      <c r="GF7" s="153">
        <v>100</v>
      </c>
      <c r="GG7" s="35">
        <v>18113</v>
      </c>
      <c r="GH7" s="153">
        <v>100</v>
      </c>
    </row>
    <row r="8" spans="1:190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11.564076690211905</v>
      </c>
      <c r="GC8" s="108">
        <v>14.415322580645153</v>
      </c>
      <c r="GD8" s="108">
        <v>20.362306218428856</v>
      </c>
      <c r="GE8" s="302">
        <v>-1.1491349917918825</v>
      </c>
      <c r="GF8" s="108"/>
      <c r="GG8" s="108">
        <v>15.693663771078164</v>
      </c>
      <c r="GH8" s="108"/>
    </row>
    <row r="9" spans="1:190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303"/>
      <c r="GF9" s="109"/>
      <c r="GG9" s="69"/>
      <c r="GH9" s="109"/>
    </row>
    <row r="10" spans="1:190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606.28002965999997</v>
      </c>
      <c r="GC10" s="69">
        <v>723.47851252000009</v>
      </c>
      <c r="GD10" s="69">
        <v>768.92697600000088</v>
      </c>
      <c r="GE10" s="304">
        <v>1943.7411351599999</v>
      </c>
      <c r="GF10" s="154">
        <v>12.415311287429738</v>
      </c>
      <c r="GG10" s="49">
        <v>2098.6855181800011</v>
      </c>
      <c r="GH10" s="154">
        <v>11.586625728371894</v>
      </c>
    </row>
    <row r="11" spans="1:190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-8.0706200431206128</v>
      </c>
      <c r="GC11" s="108">
        <v>23.168910626808696</v>
      </c>
      <c r="GD11" s="108">
        <v>10.343638545107694</v>
      </c>
      <c r="GE11" s="302">
        <v>8.8320904344904676</v>
      </c>
      <c r="GF11" s="108"/>
      <c r="GG11" s="108">
        <v>7.9714515589158736</v>
      </c>
      <c r="GH11" s="108"/>
    </row>
    <row r="12" spans="1:190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735.57084173999999</v>
      </c>
      <c r="GC12" s="69">
        <v>625.87431127999992</v>
      </c>
      <c r="GD12" s="69">
        <v>1140.3010113299999</v>
      </c>
      <c r="GE12" s="304">
        <v>2019.33291177</v>
      </c>
      <c r="GF12" s="154">
        <v>12.898140724131324</v>
      </c>
      <c r="GG12" s="49">
        <v>2501.7461643500001</v>
      </c>
      <c r="GH12" s="154">
        <v>13.811881876828796</v>
      </c>
    </row>
    <row r="13" spans="1:190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26.446616269518145</v>
      </c>
      <c r="GC13" s="108">
        <v>-10.654226403646945</v>
      </c>
      <c r="GD13" s="108">
        <v>54.700892733325389</v>
      </c>
      <c r="GE13" s="302">
        <v>-46.564357984387406</v>
      </c>
      <c r="GF13" s="108"/>
      <c r="GG13" s="108">
        <v>23.889733573309215</v>
      </c>
      <c r="GH13" s="108"/>
    </row>
    <row r="14" spans="1:190" s="120" customFormat="1" ht="39.6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913.74131555000008</v>
      </c>
      <c r="GC14" s="69">
        <v>1077.36738887</v>
      </c>
      <c r="GD14" s="69">
        <v>1227.0609895899988</v>
      </c>
      <c r="GE14" s="304">
        <v>3027.8203935199999</v>
      </c>
      <c r="GF14" s="154">
        <v>19.339680592233009</v>
      </c>
      <c r="GG14" s="49">
        <v>3218.1696940099991</v>
      </c>
      <c r="GH14" s="154">
        <v>17.76718210130845</v>
      </c>
    </row>
    <row r="15" spans="1:190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3.229104446295409</v>
      </c>
      <c r="GC15" s="108">
        <v>13.107647380230731</v>
      </c>
      <c r="GD15" s="108">
        <v>3.1016585777493333</v>
      </c>
      <c r="GE15" s="302">
        <v>7.4838620347887854</v>
      </c>
      <c r="GF15" s="108"/>
      <c r="GG15" s="108">
        <v>6.2866774032362116</v>
      </c>
      <c r="GH15" s="108"/>
    </row>
    <row r="16" spans="1:190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79.096660779999993</v>
      </c>
      <c r="GC16" s="69">
        <v>84.569651480000005</v>
      </c>
      <c r="GD16" s="69">
        <v>92.50413611999987</v>
      </c>
      <c r="GE16" s="304">
        <v>264.54698422000001</v>
      </c>
      <c r="GF16" s="154">
        <v>1.6897482385028104</v>
      </c>
      <c r="GG16" s="49">
        <v>256.17044837999987</v>
      </c>
      <c r="GH16" s="154">
        <v>1.4142905558438683</v>
      </c>
    </row>
    <row r="17" spans="1:190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-22.993660991233412</v>
      </c>
      <c r="GC17" s="108">
        <v>8.8844746577871661</v>
      </c>
      <c r="GD17" s="108">
        <v>9.9102367100539794</v>
      </c>
      <c r="GE17" s="302">
        <v>16.540521682819389</v>
      </c>
      <c r="GF17" s="108"/>
      <c r="GG17" s="108">
        <v>-3.1663698093923927</v>
      </c>
      <c r="GH17" s="108"/>
    </row>
    <row r="18" spans="1:190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236.78160635999998</v>
      </c>
      <c r="GC18" s="69">
        <v>255.39340850000005</v>
      </c>
      <c r="GD18" s="69">
        <v>286.82063537000033</v>
      </c>
      <c r="GE18" s="304">
        <v>747.68438745999993</v>
      </c>
      <c r="GF18" s="154">
        <v>4.7757050808635659</v>
      </c>
      <c r="GG18" s="49">
        <v>778.99565023000036</v>
      </c>
      <c r="GH18" s="154">
        <v>4.3007544317893247</v>
      </c>
    </row>
    <row r="19" spans="1:190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-7.8024070743609144</v>
      </c>
      <c r="GC19" s="108">
        <v>14.676212664068913</v>
      </c>
      <c r="GD19" s="108">
        <v>6.9602085562494551</v>
      </c>
      <c r="GE19" s="302">
        <v>1.3122476233062201</v>
      </c>
      <c r="GF19" s="108"/>
      <c r="GG19" s="108">
        <v>4.187764689907425</v>
      </c>
      <c r="GH19" s="108"/>
    </row>
    <row r="20" spans="1:190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287.50621341999994</v>
      </c>
      <c r="GC20" s="69">
        <v>281.23289175000002</v>
      </c>
      <c r="GD20" s="69">
        <v>343.44665955999994</v>
      </c>
      <c r="GE20" s="304">
        <v>859.51996417999999</v>
      </c>
      <c r="GF20" s="154">
        <v>5.4900355402401635</v>
      </c>
      <c r="GG20" s="49">
        <v>912.18576472999985</v>
      </c>
      <c r="GH20" s="154">
        <v>5.0360832812344718</v>
      </c>
    </row>
    <row r="21" spans="1:190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0.87607504141347192</v>
      </c>
      <c r="GC21" s="108">
        <v>4.1070929372670122</v>
      </c>
      <c r="GD21" s="108">
        <v>12.837583447688331</v>
      </c>
      <c r="GE21" s="302">
        <v>30.230297603030323</v>
      </c>
      <c r="GF21" s="108"/>
      <c r="GG21" s="108">
        <v>6.127350468263316</v>
      </c>
      <c r="GH21" s="108"/>
    </row>
    <row r="22" spans="1:190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2094.4894966100001</v>
      </c>
      <c r="GC22" s="69">
        <v>2100.5832550099999</v>
      </c>
      <c r="GD22" s="69">
        <v>2396.646140179997</v>
      </c>
      <c r="GE22" s="304">
        <v>5226.6656553299999</v>
      </c>
      <c r="GF22" s="154">
        <v>33.384425493932042</v>
      </c>
      <c r="GG22" s="49">
        <v>6591.7188917999974</v>
      </c>
      <c r="GH22" s="154">
        <v>36.392198375752209</v>
      </c>
    </row>
    <row r="23" spans="1:190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14.91867071949595</v>
      </c>
      <c r="GC23" s="108">
        <v>30.872724686253207</v>
      </c>
      <c r="GD23" s="108">
        <v>33.219286711098448</v>
      </c>
      <c r="GE23" s="302">
        <v>22.951438610444598</v>
      </c>
      <c r="GF23" s="108"/>
      <c r="GG23" s="108">
        <v>26.117095037023404</v>
      </c>
      <c r="GH23" s="108"/>
    </row>
    <row r="24" spans="1:190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574.53383588000042</v>
      </c>
      <c r="GC24" s="69">
        <v>526.50058059000003</v>
      </c>
      <c r="GD24" s="69">
        <v>654.2934518500042</v>
      </c>
      <c r="GE24" s="304">
        <v>1566.6885683599999</v>
      </c>
      <c r="GF24" s="154">
        <v>10.006953042667346</v>
      </c>
      <c r="GG24" s="49">
        <v>1755.3278683200047</v>
      </c>
      <c r="GH24" s="154">
        <v>9.6909836488710024</v>
      </c>
    </row>
    <row r="25" spans="1:190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110"/>
      <c r="GG25" s="54"/>
      <c r="GH25" s="110"/>
    </row>
    <row r="26" spans="1:190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  <c r="GH26" s="120"/>
    </row>
    <row r="27" spans="1:190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0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0">
      <c r="GB29" s="120"/>
      <c r="GC29" s="120"/>
      <c r="GD29" s="120"/>
      <c r="GE29" s="120"/>
      <c r="GF29" s="120"/>
      <c r="GG29" s="120"/>
      <c r="GH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1.109375" style="3" bestFit="1" customWidth="1"/>
    <col min="20" max="20" width="12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IF(I!$A$1=1,"бер. 2024","Mar. 2024")</f>
        <v>бер. 2024</v>
      </c>
      <c r="E6" s="28"/>
      <c r="F6" s="115" t="str">
        <f>IF(I!$A$1=1,"бер. 2025*","Mar. 2025*")</f>
        <v>бер. 2025*</v>
      </c>
      <c r="G6" s="28"/>
      <c r="H6" s="146"/>
      <c r="I6" s="293" t="str">
        <f>D6</f>
        <v>бер. 2024</v>
      </c>
      <c r="J6" s="28"/>
      <c r="K6" s="293" t="str">
        <f>F6</f>
        <v>бер. 2025*</v>
      </c>
      <c r="L6" s="28"/>
      <c r="M6" s="146"/>
      <c r="N6" s="293" t="str">
        <f>D6</f>
        <v>бер. 2024</v>
      </c>
      <c r="O6" s="28"/>
      <c r="P6" s="293" t="str">
        <f>F6</f>
        <v>бер. 2025*</v>
      </c>
      <c r="Q6" s="28"/>
      <c r="R6" s="146"/>
      <c r="S6" s="293" t="str">
        <f>D6</f>
        <v>бер. 2024</v>
      </c>
      <c r="T6" s="28" t="str">
        <f>F6</f>
        <v>бер. 2025*</v>
      </c>
    </row>
    <row r="7" spans="1:20" ht="66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3235</v>
      </c>
      <c r="E8" s="84">
        <v>100</v>
      </c>
      <c r="F8" s="83">
        <v>3408</v>
      </c>
      <c r="G8" s="84">
        <v>100</v>
      </c>
      <c r="H8" s="84">
        <v>105.34775888717157</v>
      </c>
      <c r="I8" s="83">
        <v>5741</v>
      </c>
      <c r="J8" s="84">
        <v>100</v>
      </c>
      <c r="K8" s="83">
        <v>6910</v>
      </c>
      <c r="L8" s="84">
        <v>100</v>
      </c>
      <c r="M8" s="84">
        <v>120.36230621842886</v>
      </c>
      <c r="N8" s="83">
        <v>8976</v>
      </c>
      <c r="O8" s="84">
        <v>100</v>
      </c>
      <c r="P8" s="83">
        <v>10318</v>
      </c>
      <c r="Q8" s="84">
        <v>100</v>
      </c>
      <c r="R8" s="84">
        <v>114.95098039215685</v>
      </c>
      <c r="S8" s="83">
        <v>-2506</v>
      </c>
      <c r="T8" s="83">
        <v>-3502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1756.2405633799999</v>
      </c>
      <c r="E9" s="84">
        <v>54.288734571251929</v>
      </c>
      <c r="F9" s="83">
        <v>1867</v>
      </c>
      <c r="G9" s="84">
        <v>54.782863849765263</v>
      </c>
      <c r="H9" s="84">
        <v>106.30662102501699</v>
      </c>
      <c r="I9" s="83">
        <v>3198</v>
      </c>
      <c r="J9" s="84">
        <v>55.704581083434945</v>
      </c>
      <c r="K9" s="83">
        <v>3665</v>
      </c>
      <c r="L9" s="84">
        <v>53.03907380607815</v>
      </c>
      <c r="M9" s="84">
        <v>114.60287679799875</v>
      </c>
      <c r="N9" s="83">
        <v>4954.2405633799999</v>
      </c>
      <c r="O9" s="84">
        <v>55.194302176693398</v>
      </c>
      <c r="P9" s="83">
        <v>5532</v>
      </c>
      <c r="Q9" s="84">
        <v>53.615041674743168</v>
      </c>
      <c r="R9" s="84">
        <v>111.66191728537757</v>
      </c>
      <c r="S9" s="83">
        <v>-1441.7594366200001</v>
      </c>
      <c r="T9" s="83">
        <v>-1798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986.52618428000005</v>
      </c>
      <c r="E10" s="84">
        <v>30.495399823183927</v>
      </c>
      <c r="F10" s="83">
        <v>903</v>
      </c>
      <c r="G10" s="84">
        <v>26.496478873239436</v>
      </c>
      <c r="H10" s="84">
        <v>91.533302854910005</v>
      </c>
      <c r="I10" s="83">
        <v>1831</v>
      </c>
      <c r="J10" s="84">
        <v>31.89339836265459</v>
      </c>
      <c r="K10" s="83">
        <v>2288</v>
      </c>
      <c r="L10" s="84">
        <v>33.111432706222864</v>
      </c>
      <c r="M10" s="84">
        <v>124.95903877662479</v>
      </c>
      <c r="N10" s="83">
        <v>2817.5261842800001</v>
      </c>
      <c r="O10" s="84">
        <v>31.389551963903745</v>
      </c>
      <c r="P10" s="83">
        <v>3191</v>
      </c>
      <c r="Q10" s="84">
        <v>30.926536150416752</v>
      </c>
      <c r="R10" s="84">
        <v>113.25538047538815</v>
      </c>
      <c r="S10" s="83">
        <v>-844.47381571999995</v>
      </c>
      <c r="T10" s="83">
        <v>-1385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90.70662858</v>
      </c>
      <c r="E11" s="84">
        <v>2.8039143301391034</v>
      </c>
      <c r="F11" s="83">
        <v>162</v>
      </c>
      <c r="G11" s="84">
        <v>4.753521126760563</v>
      </c>
      <c r="H11" s="84">
        <v>178.59775248632661</v>
      </c>
      <c r="I11" s="83">
        <v>350</v>
      </c>
      <c r="J11" s="84">
        <v>6.0964988677930672</v>
      </c>
      <c r="K11" s="83">
        <v>550</v>
      </c>
      <c r="L11" s="84">
        <v>7.9594790159189577</v>
      </c>
      <c r="M11" s="84">
        <v>157.14285714285714</v>
      </c>
      <c r="N11" s="83">
        <v>440.70662858000003</v>
      </c>
      <c r="O11" s="84">
        <v>4.9098332061051702</v>
      </c>
      <c r="P11" s="83">
        <v>712</v>
      </c>
      <c r="Q11" s="84">
        <v>6.9005621244427218</v>
      </c>
      <c r="R11" s="84">
        <v>161.55872270270447</v>
      </c>
      <c r="S11" s="83">
        <v>-259.29337141999997</v>
      </c>
      <c r="T11" s="83">
        <v>-388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71.738555120000001</v>
      </c>
      <c r="E12" s="87">
        <v>2.217575119629057</v>
      </c>
      <c r="F12" s="86">
        <v>147</v>
      </c>
      <c r="G12" s="87">
        <v>4.313380281690141</v>
      </c>
      <c r="H12" s="87">
        <v>204.91073419879604</v>
      </c>
      <c r="I12" s="86">
        <v>257</v>
      </c>
      <c r="J12" s="87">
        <v>4.4765720257794808</v>
      </c>
      <c r="K12" s="86">
        <v>433</v>
      </c>
      <c r="L12" s="87">
        <v>6.2662807525325617</v>
      </c>
      <c r="M12" s="87">
        <v>168.48249027237355</v>
      </c>
      <c r="N12" s="86">
        <v>328.73855512</v>
      </c>
      <c r="O12" s="87">
        <v>3.6624170579322635</v>
      </c>
      <c r="P12" s="86">
        <v>580</v>
      </c>
      <c r="Q12" s="87">
        <v>5.6212444272145765</v>
      </c>
      <c r="R12" s="87">
        <v>176.43199769746559</v>
      </c>
      <c r="S12" s="86">
        <v>-185.26144488</v>
      </c>
      <c r="T12" s="86">
        <v>-286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254.19858417</v>
      </c>
      <c r="E13" s="84">
        <v>7.8577614890262755</v>
      </c>
      <c r="F13" s="83">
        <v>314</v>
      </c>
      <c r="G13" s="84">
        <v>9.213615023474178</v>
      </c>
      <c r="H13" s="84">
        <v>123.52547164071012</v>
      </c>
      <c r="I13" s="83">
        <v>101</v>
      </c>
      <c r="J13" s="84">
        <v>1.7592753875631424</v>
      </c>
      <c r="K13" s="83">
        <v>74</v>
      </c>
      <c r="L13" s="84">
        <v>1.0709117221418234</v>
      </c>
      <c r="M13" s="84">
        <v>73.267326732673268</v>
      </c>
      <c r="N13" s="83">
        <v>355.19858417</v>
      </c>
      <c r="O13" s="84">
        <v>3.9572034778297684</v>
      </c>
      <c r="P13" s="83">
        <v>388</v>
      </c>
      <c r="Q13" s="84">
        <v>3.7604186857918198</v>
      </c>
      <c r="R13" s="84">
        <v>109.23466964448852</v>
      </c>
      <c r="S13" s="83">
        <v>153.19858417</v>
      </c>
      <c r="T13" s="83">
        <v>240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1.75607946</v>
      </c>
      <c r="E14" s="84">
        <v>5.4283754559505404E-2</v>
      </c>
      <c r="F14" s="83">
        <v>1</v>
      </c>
      <c r="G14" s="158">
        <v>2.9342723004694836E-2</v>
      </c>
      <c r="H14" s="84">
        <v>56.94503140535565</v>
      </c>
      <c r="I14" s="83">
        <v>4</v>
      </c>
      <c r="J14" s="84">
        <v>6.9674272774777918E-2</v>
      </c>
      <c r="K14" s="83">
        <v>32</v>
      </c>
      <c r="L14" s="84">
        <v>0.4630969609261939</v>
      </c>
      <c r="M14" s="84">
        <v>800</v>
      </c>
      <c r="N14" s="83">
        <v>5.7560794600000005</v>
      </c>
      <c r="O14" s="84">
        <v>6.4127444964349384E-2</v>
      </c>
      <c r="P14" s="83">
        <v>33</v>
      </c>
      <c r="Q14" s="84">
        <v>0.31982942430703626</v>
      </c>
      <c r="R14" s="84">
        <v>573.30688760158284</v>
      </c>
      <c r="S14" s="83">
        <v>-2.24392054</v>
      </c>
      <c r="T14" s="83">
        <v>-31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1724.11568233</v>
      </c>
      <c r="E16" s="87">
        <v>53.295693425965993</v>
      </c>
      <c r="F16" s="86">
        <v>1823</v>
      </c>
      <c r="G16" s="87">
        <v>53.491784037558688</v>
      </c>
      <c r="H16" s="87">
        <v>105.73536443542848</v>
      </c>
      <c r="I16" s="86">
        <v>2988</v>
      </c>
      <c r="J16" s="87">
        <v>52.046681762759107</v>
      </c>
      <c r="K16" s="86">
        <v>3197</v>
      </c>
      <c r="L16" s="87">
        <v>46.266280752532566</v>
      </c>
      <c r="M16" s="87">
        <v>106.99464524765729</v>
      </c>
      <c r="N16" s="86">
        <v>4712.1156823299998</v>
      </c>
      <c r="O16" s="87">
        <v>52.496832468025843</v>
      </c>
      <c r="P16" s="86">
        <v>5020</v>
      </c>
      <c r="Q16" s="87">
        <v>48.652839697615818</v>
      </c>
      <c r="R16" s="87">
        <v>106.53388707803882</v>
      </c>
      <c r="S16" s="86">
        <v>-1263.88431767</v>
      </c>
      <c r="T16" s="86">
        <v>-1374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144</v>
      </c>
      <c r="E17" s="90">
        <v>4.4513137557959812</v>
      </c>
      <c r="F17" s="89">
        <v>160</v>
      </c>
      <c r="G17" s="90">
        <v>4.6948356807511731</v>
      </c>
      <c r="H17" s="90">
        <v>111.11111111111111</v>
      </c>
      <c r="I17" s="89">
        <v>65</v>
      </c>
      <c r="J17" s="90">
        <v>1.1322069325901412</v>
      </c>
      <c r="K17" s="89">
        <v>46</v>
      </c>
      <c r="L17" s="90">
        <v>0.66570188133140373</v>
      </c>
      <c r="M17" s="90">
        <v>70.769230769230774</v>
      </c>
      <c r="N17" s="89">
        <v>209</v>
      </c>
      <c r="O17" s="90">
        <v>2.3284313725490198</v>
      </c>
      <c r="P17" s="89">
        <v>206</v>
      </c>
      <c r="Q17" s="90">
        <v>1.9965109517348323</v>
      </c>
      <c r="R17" s="90">
        <v>98.564593301435409</v>
      </c>
      <c r="S17" s="89">
        <v>79</v>
      </c>
      <c r="T17" s="89">
        <v>114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0.5546875" style="3" customWidth="1"/>
    <col min="20" max="20" width="9.5546875" style="3" bestFit="1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IF(I!$A$1=1,"січ.-бер. 2024","Jan-Mar. 2024")</f>
        <v>січ.-бер. 2024</v>
      </c>
      <c r="E6" s="28"/>
      <c r="F6" s="115" t="str">
        <f>IF(I!$A$1=1,"січ.-бер. 2025*","Jan-Mar. 2025*")</f>
        <v>січ.-бер. 2025*</v>
      </c>
      <c r="G6" s="28"/>
      <c r="H6" s="146"/>
      <c r="I6" s="293" t="str">
        <f>D6</f>
        <v>січ.-бер. 2024</v>
      </c>
      <c r="J6" s="28"/>
      <c r="K6" s="293" t="str">
        <f>F6</f>
        <v>січ.-бер. 2025*</v>
      </c>
      <c r="L6" s="28"/>
      <c r="M6" s="146"/>
      <c r="N6" s="293" t="str">
        <f>D6</f>
        <v>січ.-бер. 2024</v>
      </c>
      <c r="O6" s="28"/>
      <c r="P6" s="293" t="str">
        <f>F6</f>
        <v>січ.-бер. 2025*</v>
      </c>
      <c r="Q6" s="28"/>
      <c r="R6" s="146"/>
      <c r="S6" s="22" t="str">
        <f>D6</f>
        <v>січ.-бер. 2024</v>
      </c>
      <c r="T6" s="28" t="str">
        <f>F6</f>
        <v>січ.-бер. 2025*</v>
      </c>
    </row>
    <row r="7" spans="1:20" ht="66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10006</v>
      </c>
      <c r="E8" s="84">
        <v>100</v>
      </c>
      <c r="F8" s="83">
        <v>9244</v>
      </c>
      <c r="G8" s="84">
        <v>100</v>
      </c>
      <c r="H8" s="84">
        <v>92.384569258444941</v>
      </c>
      <c r="I8" s="83">
        <v>15656</v>
      </c>
      <c r="J8" s="84">
        <v>100</v>
      </c>
      <c r="K8" s="83">
        <v>18113</v>
      </c>
      <c r="L8" s="84">
        <v>100</v>
      </c>
      <c r="M8" s="84">
        <v>115.69366377107816</v>
      </c>
      <c r="N8" s="83">
        <v>25662</v>
      </c>
      <c r="O8" s="84">
        <v>100</v>
      </c>
      <c r="P8" s="83">
        <v>27357</v>
      </c>
      <c r="Q8" s="84">
        <v>100</v>
      </c>
      <c r="R8" s="84">
        <v>106.60509703062895</v>
      </c>
      <c r="S8" s="83">
        <v>-5650</v>
      </c>
      <c r="T8" s="83">
        <v>-8869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5780.42104174</v>
      </c>
      <c r="E9" s="84">
        <v>57.769548688187086</v>
      </c>
      <c r="F9" s="83">
        <v>5375.0990968599999</v>
      </c>
      <c r="G9" s="84">
        <v>58.146896331241884</v>
      </c>
      <c r="H9" s="84">
        <v>92.988020388943994</v>
      </c>
      <c r="I9" s="83">
        <v>8110</v>
      </c>
      <c r="J9" s="84">
        <v>51.801226366888095</v>
      </c>
      <c r="K9" s="83">
        <v>9012</v>
      </c>
      <c r="L9" s="84">
        <v>49.754320101584497</v>
      </c>
      <c r="M9" s="84">
        <v>111.12207151664613</v>
      </c>
      <c r="N9" s="83">
        <v>13890.421041739999</v>
      </c>
      <c r="O9" s="84">
        <v>54.128365060166786</v>
      </c>
      <c r="P9" s="83">
        <v>14387.09909686</v>
      </c>
      <c r="Q9" s="84">
        <v>52.590192992140949</v>
      </c>
      <c r="R9" s="84">
        <v>103.5756875448736</v>
      </c>
      <c r="S9" s="83">
        <v>-2329.57895826</v>
      </c>
      <c r="T9" s="83">
        <v>-3636.9009031400001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2686.07790578</v>
      </c>
      <c r="E10" s="84">
        <v>26.844672254447332</v>
      </c>
      <c r="F10" s="83">
        <v>2174.6219862899998</v>
      </c>
      <c r="G10" s="84">
        <v>23.524686134681954</v>
      </c>
      <c r="H10" s="84">
        <v>80.959006498306294</v>
      </c>
      <c r="I10" s="83">
        <v>5303</v>
      </c>
      <c r="J10" s="84">
        <v>33.871997956055189</v>
      </c>
      <c r="K10" s="83">
        <v>6311</v>
      </c>
      <c r="L10" s="84">
        <v>34.842378402252528</v>
      </c>
      <c r="M10" s="84">
        <v>119.00810861776353</v>
      </c>
      <c r="N10" s="83">
        <v>7989.07790578</v>
      </c>
      <c r="O10" s="84">
        <v>31.1319379073338</v>
      </c>
      <c r="P10" s="83">
        <v>8485.6219862899998</v>
      </c>
      <c r="Q10" s="84">
        <v>31.018101349892163</v>
      </c>
      <c r="R10" s="84">
        <v>106.21528649946895</v>
      </c>
      <c r="S10" s="83">
        <v>-2616.92209422</v>
      </c>
      <c r="T10" s="83">
        <v>-4136.3780137100002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316.54597407999995</v>
      </c>
      <c r="E11" s="84">
        <v>3.1635616038376968</v>
      </c>
      <c r="F11" s="83">
        <v>332.90670108</v>
      </c>
      <c r="G11" s="84">
        <v>3.6013273591518824</v>
      </c>
      <c r="H11" s="84">
        <v>105.1685152678218</v>
      </c>
      <c r="I11" s="83">
        <v>1036</v>
      </c>
      <c r="J11" s="84">
        <v>6.6172713336739903</v>
      </c>
      <c r="K11" s="83">
        <v>1425</v>
      </c>
      <c r="L11" s="84">
        <v>7.8672776458896916</v>
      </c>
      <c r="M11" s="84">
        <v>137.54826254826256</v>
      </c>
      <c r="N11" s="83">
        <v>1352.54597408</v>
      </c>
      <c r="O11" s="84">
        <v>5.2706179334424439</v>
      </c>
      <c r="P11" s="83">
        <v>1757.9067010799999</v>
      </c>
      <c r="Q11" s="84">
        <v>6.4258021752385126</v>
      </c>
      <c r="R11" s="84">
        <v>129.97019951767078</v>
      </c>
      <c r="S11" s="83">
        <v>-719.45402592000005</v>
      </c>
      <c r="T11" s="83">
        <v>-1092.0932989200001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237.74509953</v>
      </c>
      <c r="E12" s="87">
        <v>2.3760253800719568</v>
      </c>
      <c r="F12" s="86">
        <v>272.41638933000002</v>
      </c>
      <c r="G12" s="87">
        <v>2.9469535842708785</v>
      </c>
      <c r="H12" s="87">
        <v>114.58338778319381</v>
      </c>
      <c r="I12" s="86">
        <v>775</v>
      </c>
      <c r="J12" s="87">
        <v>4.9501788451711803</v>
      </c>
      <c r="K12" s="86">
        <v>1116</v>
      </c>
      <c r="L12" s="87">
        <v>6.1613205984651902</v>
      </c>
      <c r="M12" s="87">
        <v>144</v>
      </c>
      <c r="N12" s="86">
        <v>1012.7450995300001</v>
      </c>
      <c r="O12" s="87">
        <v>3.9464776694334036</v>
      </c>
      <c r="P12" s="86">
        <v>1388.4163893300001</v>
      </c>
      <c r="Q12" s="87">
        <v>5.0751777948239942</v>
      </c>
      <c r="R12" s="87">
        <v>137.09435769912326</v>
      </c>
      <c r="S12" s="86">
        <v>-537.25490046999994</v>
      </c>
      <c r="T12" s="86">
        <v>-843.58361066999998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806.75756763999993</v>
      </c>
      <c r="E13" s="84">
        <v>8.0627380335798513</v>
      </c>
      <c r="F13" s="83">
        <v>904.76945481000007</v>
      </c>
      <c r="G13" s="84">
        <v>9.7876401429035056</v>
      </c>
      <c r="H13" s="84">
        <v>112.14886492564469</v>
      </c>
      <c r="I13" s="83">
        <v>223</v>
      </c>
      <c r="J13" s="84">
        <v>1.4243740419008686</v>
      </c>
      <c r="K13" s="83">
        <v>260</v>
      </c>
      <c r="L13" s="84">
        <v>1.4354331143377685</v>
      </c>
      <c r="M13" s="84">
        <v>116.59192825112108</v>
      </c>
      <c r="N13" s="83">
        <v>1029.7575676399999</v>
      </c>
      <c r="O13" s="84">
        <v>4.0127720662458106</v>
      </c>
      <c r="P13" s="83">
        <v>1164.7694548100001</v>
      </c>
      <c r="Q13" s="84">
        <v>4.2576651489929453</v>
      </c>
      <c r="R13" s="84">
        <v>113.111036171302</v>
      </c>
      <c r="S13" s="83">
        <v>583.75756763999993</v>
      </c>
      <c r="T13" s="83">
        <v>644.76945481000007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5.3562155599999999</v>
      </c>
      <c r="E14" s="84">
        <v>5.3530037577453525E-2</v>
      </c>
      <c r="F14" s="83">
        <v>3.9383402900000002</v>
      </c>
      <c r="G14" s="158">
        <v>4.2604286996971011E-2</v>
      </c>
      <c r="H14" s="84">
        <v>73.528412848268559</v>
      </c>
      <c r="I14" s="83">
        <v>45</v>
      </c>
      <c r="J14" s="84">
        <v>0.28742973939703631</v>
      </c>
      <c r="K14" s="83">
        <v>78</v>
      </c>
      <c r="L14" s="84">
        <v>0.43062993430133056</v>
      </c>
      <c r="M14" s="84">
        <v>173.33333333333334</v>
      </c>
      <c r="N14" s="83">
        <v>50.356215560000003</v>
      </c>
      <c r="O14" s="84">
        <v>0.19622872558647028</v>
      </c>
      <c r="P14" s="83">
        <v>81.938340289999999</v>
      </c>
      <c r="Q14" s="84">
        <v>0.29951507946777789</v>
      </c>
      <c r="R14" s="84">
        <v>162.71743096414687</v>
      </c>
      <c r="S14" s="83">
        <v>-39.643784439999997</v>
      </c>
      <c r="T14" s="83">
        <v>-74.061659710000001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5618.1106533499997</v>
      </c>
      <c r="E16" s="87">
        <v>56.147418082650404</v>
      </c>
      <c r="F16" s="86">
        <v>5213.34419712</v>
      </c>
      <c r="G16" s="87">
        <v>56.397059683254</v>
      </c>
      <c r="H16" s="87">
        <v>92.795327803153128</v>
      </c>
      <c r="I16" s="86">
        <v>7544</v>
      </c>
      <c r="J16" s="87">
        <v>48.185998978027591</v>
      </c>
      <c r="K16" s="86">
        <v>8124</v>
      </c>
      <c r="L16" s="87">
        <v>44.851763926461658</v>
      </c>
      <c r="M16" s="87">
        <v>107.68822905620361</v>
      </c>
      <c r="N16" s="86">
        <v>13162.110653349999</v>
      </c>
      <c r="O16" s="87">
        <v>51.290276102213383</v>
      </c>
      <c r="P16" s="86">
        <v>13337.344197120001</v>
      </c>
      <c r="Q16" s="87">
        <v>48.75294877771686</v>
      </c>
      <c r="R16" s="87">
        <v>101.3313483557852</v>
      </c>
      <c r="S16" s="86">
        <v>-1925.8893466500003</v>
      </c>
      <c r="T16" s="86">
        <v>-2910.65580288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407</v>
      </c>
      <c r="E17" s="90">
        <v>4.0675594643214072</v>
      </c>
      <c r="F17" s="89">
        <v>449</v>
      </c>
      <c r="G17" s="90">
        <v>4.8572046733016006</v>
      </c>
      <c r="H17" s="90">
        <v>110.31941031941032</v>
      </c>
      <c r="I17" s="89">
        <v>186</v>
      </c>
      <c r="J17" s="90">
        <v>1.1880429228410834</v>
      </c>
      <c r="K17" s="89">
        <v>178</v>
      </c>
      <c r="L17" s="90">
        <v>0.98271959366201067</v>
      </c>
      <c r="M17" s="90">
        <v>95.6989247311828</v>
      </c>
      <c r="N17" s="89">
        <v>593</v>
      </c>
      <c r="O17" s="90">
        <v>2.3108097576182685</v>
      </c>
      <c r="P17" s="89">
        <v>627</v>
      </c>
      <c r="Q17" s="90">
        <v>2.2919179734620023</v>
      </c>
      <c r="R17" s="90">
        <v>105.73355817875212</v>
      </c>
      <c r="S17" s="89">
        <v>221</v>
      </c>
      <c r="T17" s="89">
        <v>271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 activeCell="FP7" sqref="FP7"/>
    </sheetView>
  </sheetViews>
  <sheetFormatPr defaultColWidth="8.6640625" defaultRowHeight="13.2" outlineLevelCol="1"/>
  <cols>
    <col min="1" max="1" width="46.6640625" style="120" customWidth="1"/>
    <col min="2" max="3" width="81.33203125" style="201" hidden="1" customWidth="1"/>
    <col min="4" max="4" width="5.6640625" style="120" hidden="1" customWidth="1" outlineLevel="1" collapsed="1"/>
    <col min="5" max="5" width="5.6640625" style="120" hidden="1" customWidth="1" outlineLevel="1"/>
    <col min="6" max="6" width="6.6640625" style="120" hidden="1" customWidth="1" outlineLevel="1"/>
    <col min="7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7" width="5.6640625" style="120" hidden="1" customWidth="1" outlineLevel="1"/>
    <col min="18" max="18" width="6.6640625" style="120" hidden="1" customWidth="1" outlineLevel="1"/>
    <col min="19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9" width="5.6640625" style="120" hidden="1" customWidth="1" outlineLevel="1"/>
    <col min="30" max="30" width="6.6640625" style="120" hidden="1" customWidth="1" outlineLevel="1"/>
    <col min="31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41" width="5.6640625" style="120" hidden="1" customWidth="1" outlineLevel="1"/>
    <col min="42" max="42" width="6.6640625" style="120" hidden="1" customWidth="1" outlineLevel="1"/>
    <col min="43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3" width="5.6640625" style="120" hidden="1" customWidth="1" outlineLevel="1"/>
    <col min="54" max="54" width="6.6640625" style="120" hidden="1" customWidth="1" outlineLevel="1"/>
    <col min="55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4" width="5.664062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5.6640625" style="120" hidden="1" customWidth="1" outlineLevel="1"/>
    <col min="68" max="68" width="5.33203125" style="120" hidden="1" customWidth="1" outlineLevel="1"/>
    <col min="69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4" width="5.33203125" style="120" hidden="1" customWidth="1" outlineLevel="1"/>
    <col min="75" max="76" width="5.664062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4" width="5.6640625" style="120" hidden="1" customWidth="1" outlineLevel="1"/>
    <col min="85" max="85" width="5.88671875" style="120" hidden="1" customWidth="1" outlineLevel="1"/>
    <col min="86" max="89" width="5.6640625" style="120" hidden="1" customWidth="1" outlineLevel="1"/>
    <col min="90" max="90" width="6.6640625" style="120" hidden="1" customWidth="1" outlineLevel="1"/>
    <col min="91" max="96" width="5.6640625" style="120" hidden="1" customWidth="1" outlineLevel="1"/>
    <col min="97" max="97" width="5.88671875" style="120" hidden="1" customWidth="1" outlineLevel="1"/>
    <col min="98" max="101" width="5.6640625" style="120" hidden="1" customWidth="1" outlineLevel="1"/>
    <col min="102" max="102" width="6.6640625" style="120" hidden="1" customWidth="1" outlineLevel="1"/>
    <col min="103" max="108" width="5.6640625" style="120" hidden="1" customWidth="1" outlineLevel="1"/>
    <col min="109" max="109" width="5.88671875" style="120" hidden="1" customWidth="1" outlineLevel="1"/>
    <col min="110" max="113" width="5.6640625" style="120" hidden="1" customWidth="1" outlineLevel="1"/>
    <col min="114" max="114" width="6.6640625" style="120" hidden="1" customWidth="1" outlineLevel="1"/>
    <col min="115" max="120" width="5.6640625" style="120" hidden="1" customWidth="1" outlineLevel="1"/>
    <col min="121" max="121" width="5.88671875" style="120" hidden="1" customWidth="1" outlineLevel="1"/>
    <col min="122" max="132" width="5.6640625" style="120" hidden="1" customWidth="1" outlineLevel="1"/>
    <col min="133" max="133" width="5.88671875" style="120" hidden="1" customWidth="1" outlineLevel="1"/>
    <col min="134" max="144" width="5.6640625" style="120" hidden="1" customWidth="1" outlineLevel="1"/>
    <col min="145" max="145" width="5.88671875" style="120" hidden="1" customWidth="1" outlineLevel="1"/>
    <col min="146" max="147" width="5.664062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hidden="1" customWidth="1" outlineLevel="1" collapsed="1"/>
    <col min="161" max="171" width="6" style="120" hidden="1" customWidth="1" outlineLevel="1"/>
    <col min="172" max="172" width="6" style="120" customWidth="1" collapsed="1"/>
    <col min="173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6" width="6" style="120" customWidth="1"/>
    <col min="187" max="187" width="8.33203125" style="287" bestFit="1" customWidth="1"/>
    <col min="188" max="188" width="9.109375" style="287" bestFit="1" customWidth="1"/>
    <col min="189" max="189" width="7.109375" style="117" customWidth="1" collapsed="1"/>
    <col min="190" max="191" width="7.109375" style="117" bestFit="1" customWidth="1"/>
    <col min="192" max="16384" width="8.6640625" style="120"/>
  </cols>
  <sheetData>
    <row r="1" spans="1:191" s="71" customFormat="1">
      <c r="A1" s="220" t="str">
        <f>IF(I!$A$1=1,"до змісту","to title")</f>
        <v>до змісту</v>
      </c>
      <c r="B1" s="199"/>
      <c r="C1" s="199"/>
      <c r="D1" s="4"/>
      <c r="E1" s="4"/>
      <c r="GE1" s="281"/>
      <c r="GF1" s="281"/>
    </row>
    <row r="2" spans="1:191">
      <c r="A2" s="273" t="str">
        <f>IF(I!$A$1=1,B2,C2)</f>
        <v>2.1. Динаміка експорту послуг за видами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82"/>
      <c r="GF2" s="282"/>
      <c r="GG2" s="305"/>
      <c r="GH2" s="305"/>
      <c r="GI2" s="305"/>
    </row>
    <row r="3" spans="1:191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83"/>
      <c r="GF3" s="283"/>
      <c r="GG3" s="279"/>
      <c r="GH3" s="279"/>
      <c r="GI3" s="279"/>
    </row>
    <row r="4" spans="1:191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83"/>
      <c r="GF4" s="283"/>
      <c r="GG4" s="279"/>
      <c r="GH4" s="279"/>
      <c r="GI4" s="279"/>
    </row>
    <row r="5" spans="1:191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314">
        <v>2024</v>
      </c>
      <c r="GF5" s="314">
        <v>2025</v>
      </c>
      <c r="GG5" s="163">
        <v>2022</v>
      </c>
      <c r="GH5" s="164">
        <v>2023</v>
      </c>
      <c r="GI5" s="164">
        <v>2024</v>
      </c>
    </row>
    <row r="6" spans="1:191">
      <c r="A6" s="276" t="str">
        <f>IF(I!$A$1=1,B6,C6)</f>
        <v>Найменування</v>
      </c>
      <c r="B6" s="216" t="s">
        <v>150</v>
      </c>
      <c r="C6" s="219" t="s">
        <v>194</v>
      </c>
      <c r="D6" s="31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147" t="str">
        <f>IF(I!$A$1=1,"січ-бер","Jan-Mar")</f>
        <v>січ-бер</v>
      </c>
      <c r="GF6" s="147" t="str">
        <f>IF(I!$A$1=1,"січ-бер*","Jan-Mar*")</f>
        <v>січ-бер*</v>
      </c>
      <c r="GG6" s="315"/>
      <c r="GH6" s="330"/>
      <c r="GI6" s="330"/>
    </row>
    <row r="7" spans="1:191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82"/>
      <c r="GF7" s="282"/>
      <c r="GG7" s="305"/>
      <c r="GH7" s="305"/>
      <c r="GI7" s="305"/>
    </row>
    <row r="8" spans="1:191" s="267" customFormat="1">
      <c r="A8" s="167" t="str">
        <f>IF(I!$A$1=1,B8,C8)</f>
        <v>Послуги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268">
        <v>1278</v>
      </c>
      <c r="GE8" s="322">
        <f>SUM(FP8:FR8)</f>
        <v>4227</v>
      </c>
      <c r="GF8" s="322">
        <f>SUM(GB8:GD8)</f>
        <v>3742</v>
      </c>
      <c r="GG8" s="268">
        <f>SUM(ER8:FC8)</f>
        <v>16618</v>
      </c>
      <c r="GH8" s="268">
        <f t="shared" ref="GH8:GH39" si="0">SUM(FD8:FO8)</f>
        <v>16602</v>
      </c>
      <c r="GI8" s="268">
        <f>SUM(FP8:GA8)</f>
        <v>17226</v>
      </c>
    </row>
    <row r="9" spans="1:191" ht="26.4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236">
        <v>69</v>
      </c>
      <c r="GE9" s="323">
        <f t="shared" ref="GE9:GE59" si="1">SUM(FP9:FR9)</f>
        <v>213</v>
      </c>
      <c r="GF9" s="323">
        <f t="shared" ref="GF9:GF59" si="2">SUM(GB9:GD9)</f>
        <v>198</v>
      </c>
      <c r="GG9" s="278">
        <f t="shared" ref="GG9:GG59" si="3">SUM(ER9:FC9)</f>
        <v>971</v>
      </c>
      <c r="GH9" s="278">
        <f t="shared" si="0"/>
        <v>824</v>
      </c>
      <c r="GI9" s="278">
        <f t="shared" ref="GI9:GI59" si="4">SUM(FP9:GA9)</f>
        <v>805</v>
      </c>
    </row>
    <row r="10" spans="1:191" ht="39.6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236">
        <v>19</v>
      </c>
      <c r="GE10" s="323">
        <f t="shared" si="1"/>
        <v>43</v>
      </c>
      <c r="GF10" s="323">
        <f t="shared" si="2"/>
        <v>52</v>
      </c>
      <c r="GG10" s="278">
        <f t="shared" si="3"/>
        <v>135</v>
      </c>
      <c r="GH10" s="278">
        <f t="shared" si="0"/>
        <v>118</v>
      </c>
      <c r="GI10" s="278">
        <f t="shared" si="4"/>
        <v>163</v>
      </c>
    </row>
    <row r="11" spans="1:191">
      <c r="A11" s="169" t="str">
        <f>IF(I!$A$1=1,B11,C11)</f>
        <v>Транспорт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236">
        <v>213</v>
      </c>
      <c r="GE11" s="323">
        <f t="shared" si="1"/>
        <v>1096</v>
      </c>
      <c r="GF11" s="323">
        <f t="shared" si="2"/>
        <v>609</v>
      </c>
      <c r="GG11" s="278">
        <f t="shared" si="3"/>
        <v>3832</v>
      </c>
      <c r="GH11" s="278">
        <f t="shared" si="0"/>
        <v>3789</v>
      </c>
      <c r="GI11" s="278">
        <f t="shared" si="4"/>
        <v>4111</v>
      </c>
    </row>
    <row r="12" spans="1:191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236">
        <v>209</v>
      </c>
      <c r="GE12" s="323">
        <f t="shared" si="1"/>
        <v>1083</v>
      </c>
      <c r="GF12" s="323">
        <f t="shared" si="2"/>
        <v>596</v>
      </c>
      <c r="GG12" s="278">
        <f t="shared" si="3"/>
        <v>3772</v>
      </c>
      <c r="GH12" s="278">
        <f t="shared" si="0"/>
        <v>3726</v>
      </c>
      <c r="GI12" s="278">
        <f t="shared" si="4"/>
        <v>4054</v>
      </c>
    </row>
    <row r="13" spans="1:191">
      <c r="A13" s="171" t="str">
        <f>IF(I!$A$1=1,B13,C13)</f>
        <v>Пасажирський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236">
        <v>11</v>
      </c>
      <c r="GE13" s="323">
        <f t="shared" si="1"/>
        <v>14</v>
      </c>
      <c r="GF13" s="323">
        <f t="shared" si="2"/>
        <v>31</v>
      </c>
      <c r="GG13" s="278">
        <f t="shared" si="3"/>
        <v>75</v>
      </c>
      <c r="GH13" s="278">
        <f t="shared" si="0"/>
        <v>51</v>
      </c>
      <c r="GI13" s="278">
        <f t="shared" si="4"/>
        <v>125</v>
      </c>
    </row>
    <row r="14" spans="1:191">
      <c r="A14" s="171" t="str">
        <f>IF(I!$A$1=1,B14,C14)</f>
        <v>Вантажний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236">
        <v>140</v>
      </c>
      <c r="GE14" s="323">
        <f t="shared" si="1"/>
        <v>695</v>
      </c>
      <c r="GF14" s="323">
        <f t="shared" si="2"/>
        <v>387</v>
      </c>
      <c r="GG14" s="278">
        <f t="shared" si="3"/>
        <v>2713</v>
      </c>
      <c r="GH14" s="278">
        <f t="shared" si="0"/>
        <v>2552</v>
      </c>
      <c r="GI14" s="278">
        <f t="shared" si="4"/>
        <v>2647</v>
      </c>
    </row>
    <row r="15" spans="1:191">
      <c r="A15" s="171" t="str">
        <f>IF(I!$A$1=1,B15,C15)</f>
        <v>Інший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236">
        <v>58</v>
      </c>
      <c r="GE15" s="323">
        <f t="shared" si="1"/>
        <v>374</v>
      </c>
      <c r="GF15" s="323">
        <f t="shared" si="2"/>
        <v>178</v>
      </c>
      <c r="GG15" s="278">
        <f t="shared" si="3"/>
        <v>984</v>
      </c>
      <c r="GH15" s="278">
        <f t="shared" si="0"/>
        <v>1123</v>
      </c>
      <c r="GI15" s="278">
        <f t="shared" si="4"/>
        <v>1282</v>
      </c>
    </row>
    <row r="16" spans="1:191">
      <c r="A16" s="172" t="str">
        <f>IF(I!$A$1=1,B16,C16)</f>
        <v>Морський транспорт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236">
        <v>31</v>
      </c>
      <c r="GE16" s="323">
        <f t="shared" si="1"/>
        <v>138</v>
      </c>
      <c r="GF16" s="323">
        <f t="shared" si="2"/>
        <v>97</v>
      </c>
      <c r="GG16" s="278">
        <f t="shared" si="3"/>
        <v>387</v>
      </c>
      <c r="GH16" s="278">
        <f t="shared" si="0"/>
        <v>403</v>
      </c>
      <c r="GI16" s="278">
        <f t="shared" si="4"/>
        <v>503</v>
      </c>
    </row>
    <row r="17" spans="1:191">
      <c r="A17" s="171" t="str">
        <f>IF(I!$A$1=1,B17,C17)</f>
        <v>Пасажирський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323">
        <f t="shared" si="1"/>
        <v>0</v>
      </c>
      <c r="GF17" s="323">
        <f t="shared" si="2"/>
        <v>0</v>
      </c>
      <c r="GG17" s="278">
        <f t="shared" si="3"/>
        <v>0</v>
      </c>
      <c r="GH17" s="278">
        <f t="shared" si="0"/>
        <v>0</v>
      </c>
      <c r="GI17" s="278">
        <f t="shared" si="4"/>
        <v>0</v>
      </c>
    </row>
    <row r="18" spans="1:191">
      <c r="A18" s="171" t="str">
        <f>IF(I!$A$1=1,B18,C18)</f>
        <v>Вантажний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236">
        <v>2</v>
      </c>
      <c r="GE18" s="323">
        <f t="shared" si="1"/>
        <v>5</v>
      </c>
      <c r="GF18" s="323">
        <f t="shared" si="2"/>
        <v>7</v>
      </c>
      <c r="GG18" s="278">
        <f t="shared" si="3"/>
        <v>32</v>
      </c>
      <c r="GH18" s="278">
        <f t="shared" si="0"/>
        <v>26</v>
      </c>
      <c r="GI18" s="278">
        <f t="shared" si="4"/>
        <v>19</v>
      </c>
    </row>
    <row r="19" spans="1:191">
      <c r="A19" s="171" t="str">
        <f>IF(I!$A$1=1,B19,C19)</f>
        <v>Інший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236">
        <v>29</v>
      </c>
      <c r="GE19" s="323">
        <f t="shared" si="1"/>
        <v>133</v>
      </c>
      <c r="GF19" s="323">
        <f t="shared" si="2"/>
        <v>90</v>
      </c>
      <c r="GG19" s="278">
        <f t="shared" si="3"/>
        <v>355</v>
      </c>
      <c r="GH19" s="278">
        <f t="shared" si="0"/>
        <v>377</v>
      </c>
      <c r="GI19" s="278">
        <f t="shared" si="4"/>
        <v>484</v>
      </c>
    </row>
    <row r="20" spans="1:191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236">
        <v>43</v>
      </c>
      <c r="GE20" s="323">
        <f t="shared" si="1"/>
        <v>142</v>
      </c>
      <c r="GF20" s="323">
        <f t="shared" si="2"/>
        <v>112</v>
      </c>
      <c r="GG20" s="278">
        <f t="shared" si="3"/>
        <v>423</v>
      </c>
      <c r="GH20" s="278">
        <f t="shared" si="0"/>
        <v>389</v>
      </c>
      <c r="GI20" s="278">
        <f t="shared" si="4"/>
        <v>503</v>
      </c>
    </row>
    <row r="21" spans="1:191">
      <c r="A21" s="171" t="str">
        <f>IF(I!$A$1=1,B21,C21)</f>
        <v>Пасажирський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236">
        <v>9</v>
      </c>
      <c r="GE21" s="323">
        <f t="shared" si="1"/>
        <v>12</v>
      </c>
      <c r="GF21" s="323">
        <f t="shared" si="2"/>
        <v>26</v>
      </c>
      <c r="GG21" s="278">
        <f t="shared" si="3"/>
        <v>58</v>
      </c>
      <c r="GH21" s="278">
        <f t="shared" si="0"/>
        <v>22</v>
      </c>
      <c r="GI21" s="278">
        <f t="shared" si="4"/>
        <v>112</v>
      </c>
    </row>
    <row r="22" spans="1:191">
      <c r="A22" s="171" t="str">
        <f>IF(I!$A$1=1,B22,C22)</f>
        <v>Вантажний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236">
        <v>29</v>
      </c>
      <c r="GE22" s="323">
        <f t="shared" si="1"/>
        <v>123</v>
      </c>
      <c r="GF22" s="323">
        <f t="shared" si="2"/>
        <v>73</v>
      </c>
      <c r="GG22" s="278">
        <f t="shared" si="3"/>
        <v>313</v>
      </c>
      <c r="GH22" s="278">
        <f t="shared" si="0"/>
        <v>344</v>
      </c>
      <c r="GI22" s="278">
        <f t="shared" si="4"/>
        <v>363</v>
      </c>
    </row>
    <row r="23" spans="1:191">
      <c r="A23" s="171" t="str">
        <f>IF(I!$A$1=1,B23,C23)</f>
        <v>Інший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236">
        <v>5</v>
      </c>
      <c r="GE23" s="323">
        <f t="shared" si="1"/>
        <v>7</v>
      </c>
      <c r="GF23" s="323">
        <f t="shared" si="2"/>
        <v>13</v>
      </c>
      <c r="GG23" s="278">
        <f t="shared" si="3"/>
        <v>52</v>
      </c>
      <c r="GH23" s="278">
        <f t="shared" si="0"/>
        <v>23</v>
      </c>
      <c r="GI23" s="278">
        <f t="shared" si="4"/>
        <v>28</v>
      </c>
    </row>
    <row r="24" spans="1:191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236">
        <v>23</v>
      </c>
      <c r="GE24" s="323">
        <f t="shared" si="1"/>
        <v>108</v>
      </c>
      <c r="GF24" s="323">
        <f t="shared" si="2"/>
        <v>61</v>
      </c>
      <c r="GG24" s="278">
        <f t="shared" si="3"/>
        <v>305</v>
      </c>
      <c r="GH24" s="278">
        <f t="shared" si="0"/>
        <v>353</v>
      </c>
      <c r="GI24" s="278">
        <f t="shared" si="4"/>
        <v>354</v>
      </c>
    </row>
    <row r="25" spans="1:191">
      <c r="A25" s="171" t="str">
        <f>IF(I!$A$1=1,B25,C25)</f>
        <v>Пасажирський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236">
        <v>1</v>
      </c>
      <c r="GE25" s="323">
        <f t="shared" si="1"/>
        <v>0</v>
      </c>
      <c r="GF25" s="323">
        <f t="shared" si="2"/>
        <v>2</v>
      </c>
      <c r="GG25" s="278">
        <f t="shared" si="3"/>
        <v>3</v>
      </c>
      <c r="GH25" s="278">
        <f t="shared" si="0"/>
        <v>5</v>
      </c>
      <c r="GI25" s="278">
        <f t="shared" si="4"/>
        <v>2</v>
      </c>
    </row>
    <row r="26" spans="1:191">
      <c r="A26" s="171" t="str">
        <f>IF(I!$A$1=1,B26,C26)</f>
        <v>Вантажний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236">
        <v>20</v>
      </c>
      <c r="GE26" s="323">
        <f t="shared" si="1"/>
        <v>59</v>
      </c>
      <c r="GF26" s="323">
        <f t="shared" si="2"/>
        <v>51</v>
      </c>
      <c r="GG26" s="278">
        <f t="shared" si="3"/>
        <v>176</v>
      </c>
      <c r="GH26" s="278">
        <f t="shared" si="0"/>
        <v>181</v>
      </c>
      <c r="GI26" s="278">
        <f t="shared" si="4"/>
        <v>184</v>
      </c>
    </row>
    <row r="27" spans="1:191">
      <c r="A27" s="171" t="str">
        <f>IF(I!$A$1=1,B27,C27)</f>
        <v>Інший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236">
        <v>2</v>
      </c>
      <c r="GE27" s="323">
        <f t="shared" si="1"/>
        <v>49</v>
      </c>
      <c r="GF27" s="323">
        <f t="shared" si="2"/>
        <v>8</v>
      </c>
      <c r="GG27" s="278">
        <f t="shared" si="3"/>
        <v>126</v>
      </c>
      <c r="GH27" s="278">
        <f t="shared" si="0"/>
        <v>167</v>
      </c>
      <c r="GI27" s="278">
        <f t="shared" si="4"/>
        <v>168</v>
      </c>
    </row>
    <row r="28" spans="1:191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236">
        <v>67</v>
      </c>
      <c r="GE28" s="323">
        <f t="shared" si="1"/>
        <v>205</v>
      </c>
      <c r="GF28" s="323">
        <f t="shared" si="2"/>
        <v>180</v>
      </c>
      <c r="GG28" s="278">
        <f t="shared" si="3"/>
        <v>865</v>
      </c>
      <c r="GH28" s="278">
        <f t="shared" si="0"/>
        <v>706</v>
      </c>
      <c r="GI28" s="278">
        <f t="shared" si="4"/>
        <v>802</v>
      </c>
    </row>
    <row r="29" spans="1:191">
      <c r="A29" s="171" t="str">
        <f>IF(I!$A$1=1,B29,C29)</f>
        <v>Пасажирський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236">
        <v>1</v>
      </c>
      <c r="GE29" s="323">
        <f t="shared" si="1"/>
        <v>2</v>
      </c>
      <c r="GF29" s="323">
        <f t="shared" si="2"/>
        <v>3</v>
      </c>
      <c r="GG29" s="278">
        <f t="shared" si="3"/>
        <v>10</v>
      </c>
      <c r="GH29" s="278">
        <f t="shared" si="0"/>
        <v>23</v>
      </c>
      <c r="GI29" s="278">
        <f t="shared" si="4"/>
        <v>11</v>
      </c>
    </row>
    <row r="30" spans="1:191">
      <c r="A30" s="171" t="str">
        <f>IF(I!$A$1=1,B30,C30)</f>
        <v>Вантажний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236">
        <v>64</v>
      </c>
      <c r="GE30" s="323">
        <f t="shared" si="1"/>
        <v>116</v>
      </c>
      <c r="GF30" s="323">
        <f t="shared" si="2"/>
        <v>170</v>
      </c>
      <c r="GG30" s="278">
        <f t="shared" si="3"/>
        <v>670</v>
      </c>
      <c r="GH30" s="278">
        <f t="shared" si="0"/>
        <v>416</v>
      </c>
      <c r="GI30" s="278">
        <f t="shared" si="4"/>
        <v>531</v>
      </c>
    </row>
    <row r="31" spans="1:191">
      <c r="A31" s="171" t="str">
        <f>IF(I!$A$1=1,B31,C31)</f>
        <v>Інший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236">
        <v>2</v>
      </c>
      <c r="GE31" s="323">
        <f t="shared" si="1"/>
        <v>87</v>
      </c>
      <c r="GF31" s="323">
        <f t="shared" si="2"/>
        <v>7</v>
      </c>
      <c r="GG31" s="278">
        <f t="shared" si="3"/>
        <v>185</v>
      </c>
      <c r="GH31" s="278">
        <f t="shared" si="0"/>
        <v>267</v>
      </c>
      <c r="GI31" s="278">
        <f t="shared" si="4"/>
        <v>260</v>
      </c>
    </row>
    <row r="32" spans="1:191">
      <c r="A32" s="172" t="str">
        <f>IF(I!$A$1=1,B32,C32)</f>
        <v>Інший транспорт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236">
        <v>45</v>
      </c>
      <c r="GE32" s="323">
        <f t="shared" si="1"/>
        <v>490</v>
      </c>
      <c r="GF32" s="323">
        <f t="shared" si="2"/>
        <v>146</v>
      </c>
      <c r="GG32" s="278">
        <f t="shared" si="3"/>
        <v>1792</v>
      </c>
      <c r="GH32" s="278">
        <f t="shared" si="0"/>
        <v>1875</v>
      </c>
      <c r="GI32" s="278">
        <f t="shared" si="4"/>
        <v>1892</v>
      </c>
    </row>
    <row r="33" spans="1:191">
      <c r="A33" s="171" t="str">
        <f>IF(I!$A$1=1,B33,C33)</f>
        <v>Пасажирський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323">
        <f t="shared" si="1"/>
        <v>0</v>
      </c>
      <c r="GF33" s="323">
        <f t="shared" si="2"/>
        <v>0</v>
      </c>
      <c r="GG33" s="278">
        <f t="shared" si="3"/>
        <v>4</v>
      </c>
      <c r="GH33" s="278">
        <f t="shared" si="0"/>
        <v>1</v>
      </c>
      <c r="GI33" s="278">
        <f t="shared" si="4"/>
        <v>0</v>
      </c>
    </row>
    <row r="34" spans="1:191">
      <c r="A34" s="171" t="str">
        <f>IF(I!$A$1=1,B34,C34)</f>
        <v>Вантажний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236">
        <v>25</v>
      </c>
      <c r="GE34" s="323">
        <f t="shared" si="1"/>
        <v>392</v>
      </c>
      <c r="GF34" s="323">
        <f t="shared" si="2"/>
        <v>86</v>
      </c>
      <c r="GG34" s="278">
        <f t="shared" si="3"/>
        <v>1522</v>
      </c>
      <c r="GH34" s="278">
        <f t="shared" si="0"/>
        <v>1585</v>
      </c>
      <c r="GI34" s="278">
        <f t="shared" si="4"/>
        <v>1550</v>
      </c>
    </row>
    <row r="35" spans="1:191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323">
        <f t="shared" si="1"/>
        <v>0</v>
      </c>
      <c r="GF35" s="323">
        <f t="shared" si="2"/>
        <v>0</v>
      </c>
      <c r="GG35" s="278"/>
      <c r="GH35" s="278"/>
      <c r="GI35" s="278"/>
    </row>
    <row r="36" spans="1:191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236">
        <v>25</v>
      </c>
      <c r="GE36" s="323">
        <f t="shared" si="1"/>
        <v>392</v>
      </c>
      <c r="GF36" s="323">
        <f t="shared" si="2"/>
        <v>86</v>
      </c>
      <c r="GG36" s="278">
        <f t="shared" si="3"/>
        <v>1487</v>
      </c>
      <c r="GH36" s="278">
        <f t="shared" si="0"/>
        <v>1546</v>
      </c>
      <c r="GI36" s="278">
        <f t="shared" si="4"/>
        <v>1545</v>
      </c>
    </row>
    <row r="37" spans="1:191">
      <c r="A37" s="171" t="str">
        <f>IF(I!$A$1=1,B37,C37)</f>
        <v>Інший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236">
        <v>20</v>
      </c>
      <c r="GE37" s="323">
        <f t="shared" si="1"/>
        <v>98</v>
      </c>
      <c r="GF37" s="323">
        <f t="shared" si="2"/>
        <v>60</v>
      </c>
      <c r="GG37" s="278">
        <f t="shared" si="3"/>
        <v>266</v>
      </c>
      <c r="GH37" s="278">
        <f t="shared" si="0"/>
        <v>289</v>
      </c>
      <c r="GI37" s="278">
        <f t="shared" si="4"/>
        <v>342</v>
      </c>
    </row>
    <row r="38" spans="1:191" ht="26.4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236">
        <v>4</v>
      </c>
      <c r="GE38" s="323">
        <f t="shared" si="1"/>
        <v>13</v>
      </c>
      <c r="GF38" s="323">
        <f t="shared" si="2"/>
        <v>13</v>
      </c>
      <c r="GG38" s="278">
        <f t="shared" si="3"/>
        <v>60</v>
      </c>
      <c r="GH38" s="278">
        <f t="shared" si="0"/>
        <v>63</v>
      </c>
      <c r="GI38" s="278">
        <f t="shared" si="4"/>
        <v>57</v>
      </c>
    </row>
    <row r="39" spans="1:191">
      <c r="A39" s="169" t="str">
        <f>IF(I!$A$1=1,B39,C39)</f>
        <v>Подорожі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236">
        <v>90</v>
      </c>
      <c r="GE39" s="323">
        <f t="shared" si="1"/>
        <v>224</v>
      </c>
      <c r="GF39" s="323">
        <f t="shared" si="2"/>
        <v>282</v>
      </c>
      <c r="GG39" s="278">
        <f t="shared" si="3"/>
        <v>774</v>
      </c>
      <c r="GH39" s="278">
        <f t="shared" si="0"/>
        <v>857</v>
      </c>
      <c r="GI39" s="278">
        <f t="shared" si="4"/>
        <v>1047</v>
      </c>
    </row>
    <row r="40" spans="1:191">
      <c r="A40" s="176" t="str">
        <f>IF(I!$A$1=1,B40,C40)</f>
        <v>Ділові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236">
        <v>8</v>
      </c>
      <c r="GE40" s="323">
        <f t="shared" si="1"/>
        <v>19</v>
      </c>
      <c r="GF40" s="323">
        <f t="shared" si="2"/>
        <v>25</v>
      </c>
      <c r="GG40" s="278">
        <f t="shared" si="3"/>
        <v>64</v>
      </c>
      <c r="GH40" s="278">
        <f t="shared" ref="GH40:GH59" si="5">SUM(FD40:FO40)</f>
        <v>71</v>
      </c>
      <c r="GI40" s="278">
        <f t="shared" si="4"/>
        <v>94</v>
      </c>
    </row>
    <row r="41" spans="1:191">
      <c r="A41" s="176" t="str">
        <f>IF(I!$A$1=1,B41,C41)</f>
        <v>Особисті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236">
        <v>82</v>
      </c>
      <c r="GE41" s="323">
        <f t="shared" si="1"/>
        <v>205</v>
      </c>
      <c r="GF41" s="323">
        <f t="shared" si="2"/>
        <v>257</v>
      </c>
      <c r="GG41" s="278">
        <f t="shared" si="3"/>
        <v>710</v>
      </c>
      <c r="GH41" s="278">
        <f t="shared" si="5"/>
        <v>786</v>
      </c>
      <c r="GI41" s="278">
        <f t="shared" si="4"/>
        <v>953</v>
      </c>
    </row>
    <row r="42" spans="1:191">
      <c r="A42" s="169" t="str">
        <f>IF(I!$A$1=1,B42,C42)</f>
        <v>Будівництво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236">
        <v>4</v>
      </c>
      <c r="GE42" s="323">
        <f t="shared" si="1"/>
        <v>8</v>
      </c>
      <c r="GF42" s="323">
        <f t="shared" si="2"/>
        <v>11</v>
      </c>
      <c r="GG42" s="278">
        <f t="shared" si="3"/>
        <v>59</v>
      </c>
      <c r="GH42" s="278">
        <f t="shared" si="5"/>
        <v>62</v>
      </c>
      <c r="GI42" s="278">
        <f t="shared" si="4"/>
        <v>66</v>
      </c>
    </row>
    <row r="43" spans="1:191" ht="26.4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236">
        <v>1</v>
      </c>
      <c r="GE43" s="323">
        <f t="shared" si="1"/>
        <v>3</v>
      </c>
      <c r="GF43" s="323">
        <f t="shared" si="2"/>
        <v>3</v>
      </c>
      <c r="GG43" s="278">
        <f t="shared" si="3"/>
        <v>20</v>
      </c>
      <c r="GH43" s="278">
        <f t="shared" si="5"/>
        <v>14</v>
      </c>
      <c r="GI43" s="278">
        <f t="shared" si="4"/>
        <v>13</v>
      </c>
    </row>
    <row r="44" spans="1:191">
      <c r="A44" s="169" t="str">
        <f>IF(I!$A$1=1,B44,C44)</f>
        <v>Фінансові послуги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236">
        <v>24</v>
      </c>
      <c r="GE44" s="323">
        <f t="shared" si="1"/>
        <v>85</v>
      </c>
      <c r="GF44" s="323">
        <f t="shared" si="2"/>
        <v>69</v>
      </c>
      <c r="GG44" s="278">
        <f t="shared" si="3"/>
        <v>183</v>
      </c>
      <c r="GH44" s="278">
        <f t="shared" si="5"/>
        <v>299</v>
      </c>
      <c r="GI44" s="278">
        <f t="shared" si="4"/>
        <v>342</v>
      </c>
    </row>
    <row r="45" spans="1:191" ht="26.4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236">
        <v>23</v>
      </c>
      <c r="GE45" s="323">
        <f t="shared" si="1"/>
        <v>82</v>
      </c>
      <c r="GF45" s="323">
        <f t="shared" si="2"/>
        <v>66</v>
      </c>
      <c r="GG45" s="278">
        <f t="shared" si="3"/>
        <v>174</v>
      </c>
      <c r="GH45" s="278">
        <f t="shared" si="5"/>
        <v>287</v>
      </c>
      <c r="GI45" s="278">
        <f t="shared" si="4"/>
        <v>330</v>
      </c>
    </row>
    <row r="46" spans="1:191" ht="26.4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236">
        <v>1</v>
      </c>
      <c r="GE46" s="323">
        <f t="shared" si="1"/>
        <v>3</v>
      </c>
      <c r="GF46" s="323">
        <f t="shared" si="2"/>
        <v>3</v>
      </c>
      <c r="GG46" s="278">
        <f t="shared" si="3"/>
        <v>9</v>
      </c>
      <c r="GH46" s="278">
        <f t="shared" si="5"/>
        <v>12</v>
      </c>
      <c r="GI46" s="278">
        <f t="shared" si="4"/>
        <v>12</v>
      </c>
    </row>
    <row r="47" spans="1:191" ht="39.6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236">
        <v>6</v>
      </c>
      <c r="GE47" s="323">
        <f t="shared" si="1"/>
        <v>18</v>
      </c>
      <c r="GF47" s="323">
        <f t="shared" si="2"/>
        <v>16</v>
      </c>
      <c r="GG47" s="278">
        <f t="shared" si="3"/>
        <v>51</v>
      </c>
      <c r="GH47" s="278">
        <f t="shared" si="5"/>
        <v>57</v>
      </c>
      <c r="GI47" s="278">
        <f t="shared" si="4"/>
        <v>67</v>
      </c>
    </row>
    <row r="48" spans="1:191" ht="26.4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236">
        <v>554</v>
      </c>
      <c r="GE48" s="323">
        <f t="shared" si="1"/>
        <v>1630</v>
      </c>
      <c r="GF48" s="323">
        <f t="shared" si="2"/>
        <v>1600</v>
      </c>
      <c r="GG48" s="278">
        <f t="shared" si="3"/>
        <v>7521</v>
      </c>
      <c r="GH48" s="278">
        <f t="shared" si="5"/>
        <v>6884</v>
      </c>
      <c r="GI48" s="278">
        <f t="shared" si="4"/>
        <v>6610</v>
      </c>
    </row>
    <row r="49" spans="1:192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236">
        <v>6</v>
      </c>
      <c r="GE49" s="323">
        <f t="shared" si="1"/>
        <v>27</v>
      </c>
      <c r="GF49" s="323">
        <f t="shared" si="2"/>
        <v>24</v>
      </c>
      <c r="GG49" s="278">
        <f t="shared" si="3"/>
        <v>132</v>
      </c>
      <c r="GH49" s="278">
        <f t="shared" si="5"/>
        <v>107</v>
      </c>
      <c r="GI49" s="278">
        <f t="shared" si="4"/>
        <v>117</v>
      </c>
    </row>
    <row r="50" spans="1:192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236">
        <v>545</v>
      </c>
      <c r="GE50" s="323">
        <f t="shared" si="1"/>
        <v>1590</v>
      </c>
      <c r="GF50" s="323">
        <f t="shared" si="2"/>
        <v>1569</v>
      </c>
      <c r="GG50" s="278">
        <f t="shared" si="3"/>
        <v>7349</v>
      </c>
      <c r="GH50" s="278">
        <f t="shared" si="5"/>
        <v>6727</v>
      </c>
      <c r="GI50" s="278">
        <f t="shared" si="4"/>
        <v>6446</v>
      </c>
    </row>
    <row r="51" spans="1:192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236">
        <v>3</v>
      </c>
      <c r="GE51" s="323">
        <f t="shared" si="1"/>
        <v>13</v>
      </c>
      <c r="GF51" s="323">
        <f t="shared" si="2"/>
        <v>7</v>
      </c>
      <c r="GG51" s="278">
        <f t="shared" si="3"/>
        <v>40</v>
      </c>
      <c r="GH51" s="278">
        <f t="shared" si="5"/>
        <v>50</v>
      </c>
      <c r="GI51" s="278">
        <f t="shared" si="4"/>
        <v>47</v>
      </c>
    </row>
    <row r="52" spans="1:192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236">
        <v>236</v>
      </c>
      <c r="GE52" s="323">
        <f t="shared" si="1"/>
        <v>766</v>
      </c>
      <c r="GF52" s="323">
        <f t="shared" si="2"/>
        <v>726</v>
      </c>
      <c r="GG52" s="278">
        <f t="shared" si="3"/>
        <v>2541</v>
      </c>
      <c r="GH52" s="278">
        <f t="shared" si="5"/>
        <v>2976</v>
      </c>
      <c r="GI52" s="278">
        <f t="shared" si="4"/>
        <v>3263</v>
      </c>
    </row>
    <row r="53" spans="1:192" s="117" customFormat="1" ht="26.4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278">
        <v>15</v>
      </c>
      <c r="GE53" s="323">
        <f t="shared" si="1"/>
        <v>70</v>
      </c>
      <c r="GF53" s="323">
        <f t="shared" si="2"/>
        <v>50</v>
      </c>
      <c r="GG53" s="278">
        <f t="shared" si="3"/>
        <v>223</v>
      </c>
      <c r="GH53" s="278">
        <f t="shared" si="5"/>
        <v>285</v>
      </c>
      <c r="GI53" s="278">
        <f t="shared" si="4"/>
        <v>239</v>
      </c>
    </row>
    <row r="54" spans="1:192" s="117" customFormat="1" ht="26.4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278">
        <v>95</v>
      </c>
      <c r="GE54" s="323">
        <f t="shared" si="1"/>
        <v>239</v>
      </c>
      <c r="GF54" s="323">
        <f t="shared" si="2"/>
        <v>266</v>
      </c>
      <c r="GG54" s="278">
        <f t="shared" si="3"/>
        <v>892</v>
      </c>
      <c r="GH54" s="278">
        <f t="shared" si="5"/>
        <v>889</v>
      </c>
      <c r="GI54" s="278">
        <f t="shared" si="4"/>
        <v>1023</v>
      </c>
    </row>
    <row r="55" spans="1:192" s="117" customFormat="1" ht="26.4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278">
        <v>126</v>
      </c>
      <c r="GE55" s="323">
        <f t="shared" si="1"/>
        <v>457</v>
      </c>
      <c r="GF55" s="323">
        <f t="shared" si="2"/>
        <v>410</v>
      </c>
      <c r="GG55" s="278">
        <f t="shared" si="3"/>
        <v>1426</v>
      </c>
      <c r="GH55" s="278">
        <f t="shared" si="5"/>
        <v>1802</v>
      </c>
      <c r="GI55" s="278">
        <f t="shared" si="4"/>
        <v>2001</v>
      </c>
    </row>
    <row r="56" spans="1:192" ht="26.4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236">
        <v>5</v>
      </c>
      <c r="GE56" s="323">
        <f t="shared" si="1"/>
        <v>18</v>
      </c>
      <c r="GF56" s="323">
        <f t="shared" si="2"/>
        <v>17</v>
      </c>
      <c r="GG56" s="278">
        <f t="shared" si="3"/>
        <v>51</v>
      </c>
      <c r="GH56" s="278">
        <f t="shared" si="5"/>
        <v>61</v>
      </c>
      <c r="GI56" s="278">
        <f t="shared" si="4"/>
        <v>67</v>
      </c>
    </row>
    <row r="57" spans="1:192" s="117" customFormat="1" ht="26.4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278">
        <v>2</v>
      </c>
      <c r="GE57" s="323">
        <f t="shared" si="1"/>
        <v>7</v>
      </c>
      <c r="GF57" s="323">
        <f t="shared" si="2"/>
        <v>6</v>
      </c>
      <c r="GG57" s="278">
        <f t="shared" si="3"/>
        <v>22</v>
      </c>
      <c r="GH57" s="278">
        <f t="shared" si="5"/>
        <v>26</v>
      </c>
      <c r="GI57" s="278">
        <f t="shared" si="4"/>
        <v>28</v>
      </c>
    </row>
    <row r="58" spans="1:192" s="117" customFormat="1" ht="26.4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278">
        <v>3</v>
      </c>
      <c r="GE58" s="323">
        <f t="shared" si="1"/>
        <v>11</v>
      </c>
      <c r="GF58" s="323">
        <f t="shared" si="2"/>
        <v>11</v>
      </c>
      <c r="GG58" s="278">
        <f t="shared" si="3"/>
        <v>29</v>
      </c>
      <c r="GH58" s="278">
        <f t="shared" si="5"/>
        <v>35</v>
      </c>
      <c r="GI58" s="278">
        <f t="shared" si="4"/>
        <v>39</v>
      </c>
    </row>
    <row r="59" spans="1:192" ht="26.4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237">
        <v>57</v>
      </c>
      <c r="GE59" s="324">
        <f t="shared" si="1"/>
        <v>123</v>
      </c>
      <c r="GF59" s="324">
        <f t="shared" si="2"/>
        <v>159</v>
      </c>
      <c r="GG59" s="309">
        <f t="shared" si="3"/>
        <v>480</v>
      </c>
      <c r="GH59" s="309">
        <f t="shared" si="5"/>
        <v>661</v>
      </c>
      <c r="GI59" s="309">
        <f t="shared" si="4"/>
        <v>672</v>
      </c>
    </row>
    <row r="60" spans="1:192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284"/>
      <c r="GF60" s="284"/>
      <c r="GG60" s="111"/>
      <c r="GH60" s="111"/>
      <c r="GI60" s="111"/>
      <c r="GJ60" s="106"/>
    </row>
    <row r="61" spans="1:192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285"/>
      <c r="GF61" s="285"/>
      <c r="GG61" s="307"/>
      <c r="GH61" s="307"/>
      <c r="GI61" s="307"/>
      <c r="GJ61" s="150"/>
    </row>
    <row r="62" spans="1:192" customFormat="1" ht="15.75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285"/>
      <c r="GF62" s="285"/>
      <c r="GG62" s="307"/>
      <c r="GH62" s="307"/>
      <c r="GI62" s="307"/>
      <c r="GJ62" s="150"/>
    </row>
    <row r="64" spans="1:192" s="226" customFormat="1">
      <c r="B64" s="280"/>
      <c r="C64" s="280"/>
      <c r="GE64" s="286"/>
      <c r="GF64" s="286"/>
      <c r="GG64" s="308"/>
      <c r="GH64" s="308"/>
      <c r="GI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K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 activeCell="FP7" sqref="FP7"/>
    </sheetView>
  </sheetViews>
  <sheetFormatPr defaultColWidth="8.6640625" defaultRowHeight="13.2" outlineLevelCol="1"/>
  <cols>
    <col min="1" max="1" width="46.6640625" style="120" customWidth="1"/>
    <col min="2" max="3" width="75.44140625" style="120" hidden="1" customWidth="1"/>
    <col min="4" max="4" width="5.109375" style="120" hidden="1" customWidth="1" outlineLevel="1" collapsed="1"/>
    <col min="5" max="5" width="5.109375" style="120" hidden="1" customWidth="1" outlineLevel="1"/>
    <col min="6" max="6" width="6.6640625" style="120" hidden="1" customWidth="1" outlineLevel="1"/>
    <col min="7" max="7" width="5.109375" style="120" hidden="1" customWidth="1" outlineLevel="1"/>
    <col min="8" max="8" width="5.33203125" style="120" hidden="1" customWidth="1" outlineLevel="1"/>
    <col min="9" max="9" width="5.6640625" style="120" hidden="1" customWidth="1" outlineLevel="1"/>
    <col min="10" max="10" width="5.109375" style="120" hidden="1" customWidth="1" outlineLevel="1"/>
    <col min="11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5" width="5.33203125" style="120" hidden="1" customWidth="1" outlineLevel="1"/>
    <col min="16" max="17" width="5.109375" style="120" hidden="1" customWidth="1" outlineLevel="1"/>
    <col min="18" max="18" width="6.6640625" style="120" hidden="1" customWidth="1" outlineLevel="1"/>
    <col min="19" max="19" width="5.109375" style="120" hidden="1" customWidth="1" outlineLevel="1"/>
    <col min="20" max="20" width="5.33203125" style="120" hidden="1" customWidth="1" outlineLevel="1"/>
    <col min="21" max="21" width="5.6640625" style="120" hidden="1" customWidth="1" outlineLevel="1"/>
    <col min="22" max="22" width="5.109375" style="120" hidden="1" customWidth="1" outlineLevel="1"/>
    <col min="23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7" width="5.33203125" style="120" hidden="1" customWidth="1" outlineLevel="1"/>
    <col min="28" max="29" width="5.109375" style="120" hidden="1" customWidth="1" outlineLevel="1"/>
    <col min="30" max="30" width="6.6640625" style="120" hidden="1" customWidth="1" outlineLevel="1"/>
    <col min="31" max="31" width="5.109375" style="120" hidden="1" customWidth="1" outlineLevel="1"/>
    <col min="32" max="32" width="5.33203125" style="120" hidden="1" customWidth="1" outlineLevel="1"/>
    <col min="33" max="33" width="5.6640625" style="120" hidden="1" customWidth="1" outlineLevel="1"/>
    <col min="34" max="34" width="5.109375" style="120" hidden="1" customWidth="1" outlineLevel="1"/>
    <col min="35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39" width="5.33203125" style="120" hidden="1" customWidth="1" outlineLevel="1"/>
    <col min="40" max="41" width="5.109375" style="120" hidden="1" customWidth="1" outlineLevel="1"/>
    <col min="42" max="42" width="6.6640625" style="120" hidden="1" customWidth="1" outlineLevel="1"/>
    <col min="43" max="43" width="5.109375" style="120" hidden="1" customWidth="1" outlineLevel="1"/>
    <col min="44" max="44" width="5.33203125" style="120" hidden="1" customWidth="1" outlineLevel="1"/>
    <col min="45" max="45" width="5.6640625" style="120" hidden="1" customWidth="1" outlineLevel="1"/>
    <col min="46" max="46" width="5.109375" style="120" hidden="1" customWidth="1" outlineLevel="1"/>
    <col min="47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1" width="5.33203125" style="120" hidden="1" customWidth="1" outlineLevel="1"/>
    <col min="52" max="53" width="5.109375" style="120" hidden="1" customWidth="1" outlineLevel="1"/>
    <col min="54" max="54" width="6.6640625" style="120" hidden="1" customWidth="1" outlineLevel="1"/>
    <col min="55" max="55" width="5.109375" style="120" hidden="1" customWidth="1" outlineLevel="1"/>
    <col min="56" max="56" width="5.33203125" style="120" hidden="1" customWidth="1" outlineLevel="1"/>
    <col min="57" max="57" width="5.6640625" style="120" hidden="1" customWidth="1" outlineLevel="1"/>
    <col min="58" max="58" width="5.109375" style="120" hidden="1" customWidth="1" outlineLevel="1"/>
    <col min="59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3" width="5.33203125" style="120" hidden="1" customWidth="1" outlineLevel="1"/>
    <col min="64" max="64" width="4.10937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4.6640625" style="120" hidden="1" customWidth="1" outlineLevel="1"/>
    <col min="68" max="68" width="5.33203125" style="120" hidden="1" customWidth="1" outlineLevel="1"/>
    <col min="69" max="69" width="5.6640625" style="120" hidden="1" customWidth="1" outlineLevel="1"/>
    <col min="70" max="70" width="5.109375" style="120" hidden="1" customWidth="1" outlineLevel="1"/>
    <col min="71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5" width="5.33203125" style="120" hidden="1" customWidth="1" outlineLevel="1"/>
    <col min="76" max="76" width="4.10937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1" width="5.6640625" style="120" hidden="1" customWidth="1" outlineLevel="1"/>
    <col min="82" max="82" width="5.109375" style="120" hidden="1" customWidth="1" outlineLevel="1"/>
    <col min="83" max="83" width="5.6640625" style="120" hidden="1" customWidth="1" outlineLevel="1"/>
    <col min="84" max="84" width="6.88671875" style="120" hidden="1" customWidth="1" outlineLevel="1"/>
    <col min="85" max="85" width="5.88671875" style="120" hidden="1" customWidth="1" outlineLevel="1"/>
    <col min="86" max="87" width="5.33203125" style="120" hidden="1" customWidth="1" outlineLevel="1"/>
    <col min="88" max="88" width="4.109375" style="120" hidden="1" customWidth="1" outlineLevel="1"/>
    <col min="89" max="89" width="4.6640625" style="120" hidden="1" customWidth="1" outlineLevel="1"/>
    <col min="90" max="90" width="6.6640625" style="120" hidden="1" customWidth="1" outlineLevel="1"/>
    <col min="91" max="91" width="5.109375" style="120" hidden="1" customWidth="1" outlineLevel="1"/>
    <col min="92" max="92" width="5.33203125" style="120" hidden="1" customWidth="1" outlineLevel="1"/>
    <col min="93" max="93" width="5.6640625" style="120" hidden="1" customWidth="1" outlineLevel="1"/>
    <col min="94" max="94" width="5.109375" style="120" hidden="1" customWidth="1" outlineLevel="1"/>
    <col min="95" max="95" width="5.6640625" style="120" hidden="1" customWidth="1" outlineLevel="1"/>
    <col min="96" max="96" width="6.88671875" style="120" hidden="1" customWidth="1" outlineLevel="1"/>
    <col min="97" max="97" width="5.88671875" style="120" hidden="1" customWidth="1" outlineLevel="1"/>
    <col min="98" max="99" width="5.33203125" style="120" hidden="1" customWidth="1" outlineLevel="1"/>
    <col min="100" max="101" width="5.109375" style="120" hidden="1" customWidth="1" outlineLevel="1"/>
    <col min="102" max="102" width="6.6640625" style="120" hidden="1" customWidth="1" outlineLevel="1"/>
    <col min="103" max="103" width="5.109375" style="120" hidden="1" customWidth="1" outlineLevel="1"/>
    <col min="104" max="104" width="5.33203125" style="120" hidden="1" customWidth="1" outlineLevel="1"/>
    <col min="105" max="105" width="5.6640625" style="120" hidden="1" customWidth="1" outlineLevel="1"/>
    <col min="106" max="106" width="5.109375" style="120" hidden="1" customWidth="1" outlineLevel="1"/>
    <col min="107" max="107" width="5.6640625" style="120" hidden="1" customWidth="1" outlineLevel="1"/>
    <col min="108" max="108" width="5.109375" style="120" hidden="1" customWidth="1" outlineLevel="1"/>
    <col min="109" max="109" width="5.88671875" style="120" hidden="1" customWidth="1" outlineLevel="1"/>
    <col min="110" max="111" width="5.33203125" style="120" hidden="1" customWidth="1" outlineLevel="1"/>
    <col min="112" max="113" width="5.109375" style="120" hidden="1" customWidth="1" outlineLevel="1"/>
    <col min="114" max="114" width="6.6640625" style="120" hidden="1" customWidth="1" outlineLevel="1"/>
    <col min="115" max="115" width="5.109375" style="120" hidden="1" customWidth="1" outlineLevel="1"/>
    <col min="116" max="116" width="5.33203125" style="120" hidden="1" customWidth="1" outlineLevel="1"/>
    <col min="117" max="117" width="5.6640625" style="120" hidden="1" customWidth="1" outlineLevel="1"/>
    <col min="118" max="118" width="5.109375" style="120" hidden="1" customWidth="1" outlineLevel="1"/>
    <col min="119" max="119" width="5.6640625" style="120" hidden="1" customWidth="1" outlineLevel="1"/>
    <col min="120" max="120" width="5.109375" style="120" hidden="1" customWidth="1" outlineLevel="1"/>
    <col min="121" max="121" width="5.88671875" style="120" hidden="1" customWidth="1" outlineLevel="1"/>
    <col min="122" max="123" width="5.33203125" style="120" hidden="1" customWidth="1" outlineLevel="1"/>
    <col min="124" max="125" width="5.109375" style="120" hidden="1" customWidth="1" outlineLevel="1"/>
    <col min="126" max="126" width="6.6640625" style="120" hidden="1" customWidth="1" outlineLevel="1"/>
    <col min="127" max="127" width="4.6640625" style="120" hidden="1" customWidth="1" outlineLevel="1"/>
    <col min="128" max="128" width="5.33203125" style="120" hidden="1" customWidth="1" outlineLevel="1"/>
    <col min="129" max="129" width="5.6640625" style="120" hidden="1" customWidth="1" outlineLevel="1"/>
    <col min="130" max="130" width="4.6640625" style="120" hidden="1" customWidth="1" outlineLevel="1"/>
    <col min="131" max="131" width="5.6640625" style="120" hidden="1" customWidth="1" outlineLevel="1"/>
    <col min="132" max="132" width="4.6640625" style="120" hidden="1" customWidth="1" outlineLevel="1"/>
    <col min="133" max="133" width="5.88671875" style="120" hidden="1" customWidth="1" outlineLevel="1"/>
    <col min="134" max="135" width="5.33203125" style="120" hidden="1" customWidth="1" outlineLevel="1"/>
    <col min="136" max="136" width="4.109375" style="120" hidden="1" customWidth="1" outlineLevel="1"/>
    <col min="137" max="137" width="4.6640625" style="120" hidden="1" customWidth="1" outlineLevel="1"/>
    <col min="138" max="138" width="6.6640625" style="120" hidden="1" customWidth="1" outlineLevel="1"/>
    <col min="139" max="139" width="5.109375" style="120" hidden="1" customWidth="1" outlineLevel="1"/>
    <col min="140" max="140" width="5.33203125" style="120" hidden="1" customWidth="1" outlineLevel="1"/>
    <col min="141" max="141" width="5.6640625" style="120" hidden="1" customWidth="1" outlineLevel="1"/>
    <col min="142" max="142" width="5.109375" style="120" hidden="1" customWidth="1" outlineLevel="1"/>
    <col min="143" max="143" width="5.6640625" style="120" hidden="1" customWidth="1" outlineLevel="1"/>
    <col min="144" max="144" width="5.109375" style="120" hidden="1" customWidth="1" outlineLevel="1"/>
    <col min="145" max="145" width="5.88671875" style="120" hidden="1" customWidth="1" outlineLevel="1"/>
    <col min="146" max="147" width="5.33203125" style="120" hidden="1" customWidth="1" outlineLevel="1"/>
    <col min="148" max="148" width="5.44140625" style="120" hidden="1" customWidth="1" outlineLevel="1" collapsed="1"/>
    <col min="149" max="151" width="5.44140625" style="120" hidden="1" customWidth="1" outlineLevel="1"/>
    <col min="152" max="152" width="5.6640625" style="120" hidden="1" customWidth="1" outlineLevel="1"/>
    <col min="153" max="153" width="5.88671875" style="120" hidden="1" customWidth="1" outlineLevel="1"/>
    <col min="154" max="154" width="5.44140625" style="120" hidden="1" customWidth="1" outlineLevel="1"/>
    <col min="155" max="155" width="5.6640625" style="120" hidden="1" customWidth="1" outlineLevel="1"/>
    <col min="156" max="156" width="5.44140625" style="120" hidden="1" customWidth="1" outlineLevel="1"/>
    <col min="157" max="157" width="5.88671875" style="120" hidden="1" customWidth="1" outlineLevel="1"/>
    <col min="158" max="159" width="5.6640625" style="120" hidden="1" customWidth="1" outlineLevel="1"/>
    <col min="160" max="160" width="5.5546875" style="120" hidden="1" customWidth="1" outlineLevel="1" collapsed="1"/>
    <col min="161" max="171" width="5.5546875" style="120" hidden="1" customWidth="1" outlineLevel="1"/>
    <col min="172" max="172" width="5.5546875" style="120" bestFit="1" customWidth="1" collapsed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6" width="6" style="120" bestFit="1" customWidth="1"/>
    <col min="187" max="187" width="7.77734375" style="287" bestFit="1" customWidth="1"/>
    <col min="188" max="188" width="8.5546875" style="287" bestFit="1" customWidth="1"/>
    <col min="189" max="191" width="6.6640625" style="117" bestFit="1" customWidth="1"/>
    <col min="192" max="16384" width="8.6640625" style="120"/>
  </cols>
  <sheetData>
    <row r="1" spans="1:193" s="71" customFormat="1">
      <c r="A1" s="220" t="str">
        <f>IF(I!$A$1=1,"до змісту","to title")</f>
        <v>до змісту</v>
      </c>
      <c r="B1" s="199"/>
      <c r="C1" s="199"/>
      <c r="D1" s="4"/>
      <c r="E1" s="4"/>
      <c r="GE1" s="281"/>
      <c r="GF1" s="281"/>
    </row>
    <row r="2" spans="1:193">
      <c r="A2" s="273" t="str">
        <f>IF(I!$A$1=1,B2,C2)</f>
        <v>2.2. Динаміка імпорту послуг за видами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82"/>
      <c r="GF2" s="282"/>
      <c r="GG2" s="305"/>
      <c r="GH2" s="305"/>
      <c r="GI2" s="305"/>
    </row>
    <row r="3" spans="1:193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83"/>
      <c r="GF3" s="283"/>
      <c r="GG3" s="279"/>
      <c r="GH3" s="279"/>
      <c r="GI3" s="279"/>
    </row>
    <row r="4" spans="1:193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83"/>
      <c r="GF4" s="283"/>
      <c r="GG4" s="279"/>
      <c r="GH4" s="279"/>
      <c r="GI4" s="279"/>
    </row>
    <row r="5" spans="1:193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314">
        <v>2024</v>
      </c>
      <c r="GF5" s="314">
        <v>2025</v>
      </c>
      <c r="GG5" s="163">
        <v>2022</v>
      </c>
      <c r="GH5" s="164">
        <v>2023</v>
      </c>
      <c r="GI5" s="164">
        <v>2024</v>
      </c>
    </row>
    <row r="6" spans="1:193">
      <c r="A6" s="276" t="str">
        <f>IF(I!$A$1=1,B6,C6)</f>
        <v>Найменування</v>
      </c>
      <c r="B6" s="216" t="s">
        <v>150</v>
      </c>
      <c r="C6" s="219" t="s">
        <v>194</v>
      </c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147" t="str">
        <f>IF(I!$A$1=1,"січ-бер","Jan-Mar")</f>
        <v>січ-бер</v>
      </c>
      <c r="GF6" s="147" t="str">
        <f>IF(I!$A$1=1,"січ-бер*","Jan-Mar*")</f>
        <v>січ-бер*</v>
      </c>
      <c r="GG6" s="315"/>
      <c r="GH6" s="330"/>
      <c r="GI6" s="330"/>
      <c r="GJ6" s="227"/>
    </row>
    <row r="7" spans="1:193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82"/>
      <c r="GF7" s="282"/>
      <c r="GG7" s="305"/>
      <c r="GH7" s="305"/>
      <c r="GI7" s="305"/>
    </row>
    <row r="8" spans="1:193" s="267" customFormat="1">
      <c r="A8" s="167" t="str">
        <f>IF(I!$A$1=1,B8,C8)</f>
        <v>Послуги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1842</v>
      </c>
      <c r="GC8" s="268">
        <v>1629</v>
      </c>
      <c r="GD8" s="268">
        <v>1757</v>
      </c>
      <c r="GE8" s="322">
        <f>SUM(FP8:FR8)</f>
        <v>5429</v>
      </c>
      <c r="GF8" s="322">
        <f>SUM(GB8:GD8)</f>
        <v>5228</v>
      </c>
      <c r="GG8" s="265">
        <f>SUM(ER8:FC8)</f>
        <v>27703</v>
      </c>
      <c r="GH8" s="265">
        <f>SUM(FD8:FO8)</f>
        <v>25346</v>
      </c>
      <c r="GI8" s="265">
        <f>SUM(FP8:GA8)</f>
        <v>22734</v>
      </c>
      <c r="GJ8" s="266"/>
      <c r="GK8" s="266"/>
    </row>
    <row r="9" spans="1:193" ht="26.4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236">
        <v>1</v>
      </c>
      <c r="GE9" s="323">
        <f t="shared" ref="GE9:GE59" si="0">SUM(FP9:FR9)</f>
        <v>3</v>
      </c>
      <c r="GF9" s="323">
        <f t="shared" ref="GF9:GF59" si="1">SUM(GB9:GD9)</f>
        <v>2</v>
      </c>
      <c r="GG9" s="279">
        <f t="shared" ref="GG9:GG59" si="2">SUM(ER9:FC9)</f>
        <v>4</v>
      </c>
      <c r="GH9" s="279">
        <f t="shared" ref="GH9:GH59" si="3">SUM(FD9:FO9)</f>
        <v>12</v>
      </c>
      <c r="GI9" s="279">
        <f t="shared" ref="GI9:GI59" si="4">SUM(FP9:GA9)</f>
        <v>15</v>
      </c>
      <c r="GJ9" s="226"/>
      <c r="GK9" s="266"/>
    </row>
    <row r="10" spans="1:193" ht="39.6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236">
        <v>17</v>
      </c>
      <c r="GE10" s="323">
        <f t="shared" si="0"/>
        <v>35</v>
      </c>
      <c r="GF10" s="323">
        <f t="shared" si="1"/>
        <v>37</v>
      </c>
      <c r="GG10" s="279">
        <f t="shared" si="2"/>
        <v>67</v>
      </c>
      <c r="GH10" s="279">
        <f t="shared" si="3"/>
        <v>180</v>
      </c>
      <c r="GI10" s="279">
        <f t="shared" si="4"/>
        <v>186</v>
      </c>
      <c r="GJ10" s="226"/>
      <c r="GK10" s="266"/>
    </row>
    <row r="11" spans="1:193">
      <c r="A11" s="169" t="str">
        <f>IF(I!$A$1=1,B11,C11)</f>
        <v>Транспорт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236">
        <v>320</v>
      </c>
      <c r="GE11" s="323">
        <f t="shared" si="0"/>
        <v>809</v>
      </c>
      <c r="GF11" s="323">
        <f t="shared" si="1"/>
        <v>848</v>
      </c>
      <c r="GG11" s="279">
        <f t="shared" si="2"/>
        <v>2482</v>
      </c>
      <c r="GH11" s="279">
        <f t="shared" si="3"/>
        <v>2939</v>
      </c>
      <c r="GI11" s="279">
        <f t="shared" si="4"/>
        <v>3331</v>
      </c>
      <c r="GJ11" s="226"/>
      <c r="GK11" s="266"/>
    </row>
    <row r="12" spans="1:193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236">
        <v>296</v>
      </c>
      <c r="GE12" s="323">
        <f t="shared" si="0"/>
        <v>750</v>
      </c>
      <c r="GF12" s="323">
        <f t="shared" si="1"/>
        <v>782</v>
      </c>
      <c r="GG12" s="305">
        <f t="shared" si="2"/>
        <v>2453</v>
      </c>
      <c r="GH12" s="305">
        <f t="shared" si="3"/>
        <v>2715</v>
      </c>
      <c r="GI12" s="305">
        <f t="shared" si="4"/>
        <v>3077</v>
      </c>
      <c r="GJ12" s="226"/>
      <c r="GK12" s="266"/>
    </row>
    <row r="13" spans="1:193">
      <c r="A13" s="171" t="str">
        <f>IF(I!$A$1=1,B13,C13)</f>
        <v>Пасажирський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236">
        <v>16</v>
      </c>
      <c r="GE13" s="323">
        <f t="shared" si="0"/>
        <v>21</v>
      </c>
      <c r="GF13" s="323">
        <f t="shared" si="1"/>
        <v>51</v>
      </c>
      <c r="GG13" s="279">
        <f t="shared" si="2"/>
        <v>71</v>
      </c>
      <c r="GH13" s="279">
        <f t="shared" si="3"/>
        <v>107</v>
      </c>
      <c r="GI13" s="279">
        <f t="shared" si="4"/>
        <v>163</v>
      </c>
      <c r="GJ13" s="226"/>
      <c r="GK13" s="266"/>
    </row>
    <row r="14" spans="1:193">
      <c r="A14" s="171" t="str">
        <f>IF(I!$A$1=1,B14,C14)</f>
        <v>Вантажний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236">
        <v>195</v>
      </c>
      <c r="GE14" s="323">
        <f t="shared" si="0"/>
        <v>513</v>
      </c>
      <c r="GF14" s="323">
        <f t="shared" si="1"/>
        <v>521</v>
      </c>
      <c r="GG14" s="279">
        <f t="shared" si="2"/>
        <v>1794</v>
      </c>
      <c r="GH14" s="279">
        <f t="shared" si="3"/>
        <v>1894</v>
      </c>
      <c r="GI14" s="279">
        <f t="shared" si="4"/>
        <v>2090</v>
      </c>
      <c r="GJ14" s="226"/>
      <c r="GK14" s="266"/>
    </row>
    <row r="15" spans="1:193">
      <c r="A15" s="171" t="str">
        <f>IF(I!$A$1=1,B15,C15)</f>
        <v>Інший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236">
        <v>85</v>
      </c>
      <c r="GE15" s="323">
        <f t="shared" si="0"/>
        <v>216</v>
      </c>
      <c r="GF15" s="323">
        <f t="shared" si="1"/>
        <v>210</v>
      </c>
      <c r="GG15" s="279">
        <f t="shared" si="2"/>
        <v>588</v>
      </c>
      <c r="GH15" s="279">
        <f t="shared" si="3"/>
        <v>714</v>
      </c>
      <c r="GI15" s="279">
        <f t="shared" si="4"/>
        <v>824</v>
      </c>
      <c r="GJ15" s="226"/>
      <c r="GK15" s="266"/>
    </row>
    <row r="16" spans="1:193">
      <c r="A16" s="172" t="str">
        <f>IF(I!$A$1=1,B16,C16)</f>
        <v>Морський транспорт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236">
        <v>160</v>
      </c>
      <c r="GE16" s="323">
        <f t="shared" si="0"/>
        <v>325</v>
      </c>
      <c r="GF16" s="323">
        <f t="shared" si="1"/>
        <v>404</v>
      </c>
      <c r="GG16" s="279">
        <f t="shared" si="2"/>
        <v>1262</v>
      </c>
      <c r="GH16" s="279">
        <f t="shared" si="3"/>
        <v>1215</v>
      </c>
      <c r="GI16" s="279">
        <f t="shared" si="4"/>
        <v>1455</v>
      </c>
      <c r="GJ16" s="226"/>
      <c r="GK16" s="266"/>
    </row>
    <row r="17" spans="1:193">
      <c r="A17" s="171" t="str">
        <f>IF(I!$A$1=1,B17,C17)</f>
        <v>Пасажирський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323">
        <f t="shared" si="0"/>
        <v>0</v>
      </c>
      <c r="GF17" s="323">
        <f t="shared" si="1"/>
        <v>0</v>
      </c>
      <c r="GG17" s="279">
        <f t="shared" si="2"/>
        <v>0</v>
      </c>
      <c r="GH17" s="279">
        <f t="shared" si="3"/>
        <v>0</v>
      </c>
      <c r="GI17" s="279">
        <f t="shared" si="4"/>
        <v>0</v>
      </c>
      <c r="GJ17" s="226"/>
      <c r="GK17" s="266"/>
    </row>
    <row r="18" spans="1:193">
      <c r="A18" s="171" t="str">
        <f>IF(I!$A$1=1,B18,C18)</f>
        <v>Вантажний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236">
        <v>139</v>
      </c>
      <c r="GE18" s="323">
        <f t="shared" si="0"/>
        <v>273</v>
      </c>
      <c r="GF18" s="323">
        <f t="shared" si="1"/>
        <v>346</v>
      </c>
      <c r="GG18" s="279">
        <f t="shared" si="2"/>
        <v>1057</v>
      </c>
      <c r="GH18" s="279">
        <f t="shared" si="3"/>
        <v>1033</v>
      </c>
      <c r="GI18" s="279">
        <f t="shared" si="4"/>
        <v>1245</v>
      </c>
      <c r="GJ18" s="226"/>
      <c r="GK18" s="266"/>
    </row>
    <row r="19" spans="1:193">
      <c r="A19" s="171" t="str">
        <f>IF(I!$A$1=1,B19,C19)</f>
        <v>Інший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236">
        <v>21</v>
      </c>
      <c r="GE19" s="323">
        <f t="shared" si="0"/>
        <v>52</v>
      </c>
      <c r="GF19" s="323">
        <f t="shared" si="1"/>
        <v>58</v>
      </c>
      <c r="GG19" s="279">
        <f t="shared" si="2"/>
        <v>205</v>
      </c>
      <c r="GH19" s="279">
        <f t="shared" si="3"/>
        <v>182</v>
      </c>
      <c r="GI19" s="279">
        <f t="shared" si="4"/>
        <v>210</v>
      </c>
      <c r="GJ19" s="226"/>
      <c r="GK19" s="266"/>
    </row>
    <row r="20" spans="1:193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236">
        <v>37</v>
      </c>
      <c r="GE20" s="323">
        <f t="shared" si="0"/>
        <v>69</v>
      </c>
      <c r="GF20" s="323">
        <f t="shared" si="1"/>
        <v>108</v>
      </c>
      <c r="GG20" s="279">
        <f t="shared" si="2"/>
        <v>276</v>
      </c>
      <c r="GH20" s="279">
        <f t="shared" si="3"/>
        <v>228</v>
      </c>
      <c r="GI20" s="279">
        <f t="shared" si="4"/>
        <v>353</v>
      </c>
      <c r="GJ20" s="226"/>
      <c r="GK20" s="266"/>
    </row>
    <row r="21" spans="1:193">
      <c r="A21" s="171" t="str">
        <f>IF(I!$A$1=1,B21,C21)</f>
        <v>Пасажирський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236">
        <v>15</v>
      </c>
      <c r="GE21" s="323">
        <f t="shared" si="0"/>
        <v>16</v>
      </c>
      <c r="GF21" s="323">
        <f t="shared" si="1"/>
        <v>46</v>
      </c>
      <c r="GG21" s="279">
        <f t="shared" si="2"/>
        <v>52</v>
      </c>
      <c r="GH21" s="279">
        <f t="shared" si="3"/>
        <v>71</v>
      </c>
      <c r="GI21" s="279">
        <f t="shared" si="4"/>
        <v>137</v>
      </c>
      <c r="GJ21" s="226"/>
      <c r="GK21" s="266"/>
    </row>
    <row r="22" spans="1:193">
      <c r="A22" s="171" t="str">
        <f>IF(I!$A$1=1,B22,C22)</f>
        <v>Вантажний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236">
        <v>16</v>
      </c>
      <c r="GE22" s="323">
        <f t="shared" si="0"/>
        <v>43</v>
      </c>
      <c r="GF22" s="323">
        <f t="shared" si="1"/>
        <v>47</v>
      </c>
      <c r="GG22" s="279">
        <f t="shared" si="2"/>
        <v>163</v>
      </c>
      <c r="GH22" s="279">
        <f t="shared" si="3"/>
        <v>112</v>
      </c>
      <c r="GI22" s="279">
        <f t="shared" si="4"/>
        <v>165</v>
      </c>
      <c r="GJ22" s="226"/>
      <c r="GK22" s="266"/>
    </row>
    <row r="23" spans="1:193">
      <c r="A23" s="171" t="str">
        <f>IF(I!$A$1=1,B23,C23)</f>
        <v>Інший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236">
        <v>6</v>
      </c>
      <c r="GE23" s="323">
        <f t="shared" si="0"/>
        <v>10</v>
      </c>
      <c r="GF23" s="323">
        <f t="shared" si="1"/>
        <v>15</v>
      </c>
      <c r="GG23" s="279">
        <f t="shared" si="2"/>
        <v>61</v>
      </c>
      <c r="GH23" s="279">
        <f t="shared" si="3"/>
        <v>45</v>
      </c>
      <c r="GI23" s="279">
        <f t="shared" si="4"/>
        <v>51</v>
      </c>
      <c r="GJ23" s="226"/>
      <c r="GK23" s="266"/>
    </row>
    <row r="24" spans="1:193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236">
        <v>29</v>
      </c>
      <c r="GE24" s="323">
        <f t="shared" si="0"/>
        <v>135</v>
      </c>
      <c r="GF24" s="323">
        <f t="shared" si="1"/>
        <v>75</v>
      </c>
      <c r="GG24" s="279">
        <f t="shared" si="2"/>
        <v>290</v>
      </c>
      <c r="GH24" s="279">
        <f t="shared" si="3"/>
        <v>404</v>
      </c>
      <c r="GI24" s="279">
        <f t="shared" si="4"/>
        <v>417</v>
      </c>
      <c r="GJ24" s="226"/>
      <c r="GK24" s="266"/>
    </row>
    <row r="25" spans="1:193">
      <c r="A25" s="171" t="str">
        <f>IF(I!$A$1=1,B25,C25)</f>
        <v>Пасажирський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236">
        <v>0</v>
      </c>
      <c r="GE25" s="323">
        <f t="shared" si="0"/>
        <v>0</v>
      </c>
      <c r="GF25" s="323">
        <f t="shared" si="1"/>
        <v>0</v>
      </c>
      <c r="GG25" s="279">
        <f t="shared" si="2"/>
        <v>3</v>
      </c>
      <c r="GH25" s="279">
        <f t="shared" si="3"/>
        <v>10</v>
      </c>
      <c r="GI25" s="279">
        <f t="shared" si="4"/>
        <v>10</v>
      </c>
      <c r="GJ25" s="226"/>
      <c r="GK25" s="266"/>
    </row>
    <row r="26" spans="1:193">
      <c r="A26" s="171" t="str">
        <f>IF(I!$A$1=1,B26,C26)</f>
        <v>Вантажний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236">
        <v>12</v>
      </c>
      <c r="GE26" s="323">
        <f t="shared" si="0"/>
        <v>80</v>
      </c>
      <c r="GF26" s="323">
        <f t="shared" si="1"/>
        <v>42</v>
      </c>
      <c r="GG26" s="279">
        <f t="shared" si="2"/>
        <v>196</v>
      </c>
      <c r="GH26" s="279">
        <f t="shared" si="3"/>
        <v>241</v>
      </c>
      <c r="GI26" s="279">
        <f t="shared" si="4"/>
        <v>242</v>
      </c>
      <c r="GJ26" s="226"/>
      <c r="GK26" s="266"/>
    </row>
    <row r="27" spans="1:193">
      <c r="A27" s="171" t="str">
        <f>IF(I!$A$1=1,B27,C27)</f>
        <v>Інший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236">
        <v>17</v>
      </c>
      <c r="GE27" s="323">
        <f t="shared" si="0"/>
        <v>55</v>
      </c>
      <c r="GF27" s="323">
        <f t="shared" si="1"/>
        <v>33</v>
      </c>
      <c r="GG27" s="279">
        <f t="shared" si="2"/>
        <v>91</v>
      </c>
      <c r="GH27" s="279">
        <f t="shared" si="3"/>
        <v>153</v>
      </c>
      <c r="GI27" s="279">
        <f t="shared" si="4"/>
        <v>165</v>
      </c>
      <c r="GJ27" s="226"/>
      <c r="GK27" s="266"/>
    </row>
    <row r="28" spans="1:193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236">
        <v>53</v>
      </c>
      <c r="GE28" s="323">
        <f t="shared" si="0"/>
        <v>171</v>
      </c>
      <c r="GF28" s="323">
        <f t="shared" si="1"/>
        <v>148</v>
      </c>
      <c r="GG28" s="279">
        <f t="shared" si="2"/>
        <v>509</v>
      </c>
      <c r="GH28" s="279">
        <f t="shared" si="3"/>
        <v>695</v>
      </c>
      <c r="GI28" s="279">
        <f t="shared" si="4"/>
        <v>646</v>
      </c>
      <c r="GJ28" s="226"/>
      <c r="GK28" s="266"/>
    </row>
    <row r="29" spans="1:193">
      <c r="A29" s="171" t="str">
        <f>IF(I!$A$1=1,B29,C29)</f>
        <v>Пасажирський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236">
        <v>1</v>
      </c>
      <c r="GE29" s="323">
        <f t="shared" si="0"/>
        <v>5</v>
      </c>
      <c r="GF29" s="323">
        <f t="shared" si="1"/>
        <v>5</v>
      </c>
      <c r="GG29" s="279">
        <f t="shared" si="2"/>
        <v>16</v>
      </c>
      <c r="GH29" s="279">
        <f t="shared" si="3"/>
        <v>26</v>
      </c>
      <c r="GI29" s="279">
        <f t="shared" si="4"/>
        <v>16</v>
      </c>
      <c r="GJ29" s="226"/>
      <c r="GK29" s="266"/>
    </row>
    <row r="30" spans="1:193">
      <c r="A30" s="171" t="str">
        <f>IF(I!$A$1=1,B30,C30)</f>
        <v>Вантажний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236">
        <v>28</v>
      </c>
      <c r="GE30" s="323">
        <f t="shared" si="0"/>
        <v>114</v>
      </c>
      <c r="GF30" s="323">
        <f t="shared" si="1"/>
        <v>84</v>
      </c>
      <c r="GG30" s="279">
        <f t="shared" si="2"/>
        <v>372</v>
      </c>
      <c r="GH30" s="279">
        <f t="shared" si="3"/>
        <v>494</v>
      </c>
      <c r="GI30" s="279">
        <f t="shared" si="4"/>
        <v>427</v>
      </c>
      <c r="GJ30" s="226"/>
      <c r="GK30" s="266"/>
    </row>
    <row r="31" spans="1:193">
      <c r="A31" s="171" t="str">
        <f>IF(I!$A$1=1,B31,C31)</f>
        <v>Інший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236">
        <v>24</v>
      </c>
      <c r="GE31" s="323">
        <f t="shared" si="0"/>
        <v>52</v>
      </c>
      <c r="GF31" s="323">
        <f t="shared" si="1"/>
        <v>59</v>
      </c>
      <c r="GG31" s="279">
        <f t="shared" si="2"/>
        <v>121</v>
      </c>
      <c r="GH31" s="279">
        <f t="shared" si="3"/>
        <v>175</v>
      </c>
      <c r="GI31" s="279">
        <f t="shared" si="4"/>
        <v>203</v>
      </c>
      <c r="GJ31" s="226"/>
      <c r="GK31" s="266"/>
    </row>
    <row r="32" spans="1:193">
      <c r="A32" s="172" t="str">
        <f>IF(I!$A$1=1,B32,C32)</f>
        <v>Інший транспорт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236">
        <v>17</v>
      </c>
      <c r="GE32" s="323">
        <f t="shared" si="0"/>
        <v>50</v>
      </c>
      <c r="GF32" s="323">
        <f t="shared" si="1"/>
        <v>47</v>
      </c>
      <c r="GG32" s="279">
        <f t="shared" si="2"/>
        <v>116</v>
      </c>
      <c r="GH32" s="279">
        <f t="shared" si="3"/>
        <v>173</v>
      </c>
      <c r="GI32" s="279">
        <f t="shared" si="4"/>
        <v>206</v>
      </c>
      <c r="GJ32" s="226"/>
      <c r="GK32" s="266"/>
    </row>
    <row r="33" spans="1:193">
      <c r="A33" s="171" t="str">
        <f>IF(I!$A$1=1,B33,C33)</f>
        <v>Пасажирський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323">
        <f t="shared" si="0"/>
        <v>0</v>
      </c>
      <c r="GF33" s="323">
        <f t="shared" si="1"/>
        <v>0</v>
      </c>
      <c r="GG33" s="279">
        <f t="shared" si="2"/>
        <v>0</v>
      </c>
      <c r="GH33" s="279">
        <f t="shared" si="3"/>
        <v>0</v>
      </c>
      <c r="GI33" s="279">
        <f t="shared" si="4"/>
        <v>0</v>
      </c>
      <c r="GJ33" s="226"/>
      <c r="GK33" s="266"/>
    </row>
    <row r="34" spans="1:193">
      <c r="A34" s="171" t="str">
        <f>IF(I!$A$1=1,B34,C34)</f>
        <v>Вантажний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236">
        <v>0</v>
      </c>
      <c r="GE34" s="323">
        <f t="shared" si="0"/>
        <v>3</v>
      </c>
      <c r="GF34" s="323">
        <f t="shared" si="1"/>
        <v>2</v>
      </c>
      <c r="GG34" s="279">
        <f t="shared" si="2"/>
        <v>6</v>
      </c>
      <c r="GH34" s="279">
        <f t="shared" si="3"/>
        <v>14</v>
      </c>
      <c r="GI34" s="279">
        <f t="shared" si="4"/>
        <v>11</v>
      </c>
      <c r="GJ34" s="226"/>
      <c r="GK34" s="266"/>
    </row>
    <row r="35" spans="1:193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323">
        <f t="shared" si="0"/>
        <v>0</v>
      </c>
      <c r="GF35" s="323">
        <f t="shared" si="1"/>
        <v>0</v>
      </c>
      <c r="GG35" s="305"/>
      <c r="GH35" s="305"/>
      <c r="GI35" s="305"/>
      <c r="GJ35" s="226"/>
      <c r="GK35" s="266"/>
    </row>
    <row r="36" spans="1:193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236">
        <v>0</v>
      </c>
      <c r="GE36" s="323">
        <f t="shared" si="0"/>
        <v>1</v>
      </c>
      <c r="GF36" s="323">
        <f t="shared" si="1"/>
        <v>2</v>
      </c>
      <c r="GG36" s="279">
        <f t="shared" si="2"/>
        <v>0</v>
      </c>
      <c r="GH36" s="279">
        <f t="shared" si="3"/>
        <v>0</v>
      </c>
      <c r="GI36" s="279">
        <f t="shared" si="4"/>
        <v>3</v>
      </c>
      <c r="GJ36" s="226"/>
      <c r="GK36" s="266"/>
    </row>
    <row r="37" spans="1:193">
      <c r="A37" s="171" t="str">
        <f>IF(I!$A$1=1,B37,C37)</f>
        <v>Інший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236">
        <v>17</v>
      </c>
      <c r="GE37" s="323">
        <f t="shared" si="0"/>
        <v>47</v>
      </c>
      <c r="GF37" s="323">
        <f t="shared" si="1"/>
        <v>45</v>
      </c>
      <c r="GG37" s="279">
        <f t="shared" si="2"/>
        <v>110</v>
      </c>
      <c r="GH37" s="279">
        <f t="shared" si="3"/>
        <v>159</v>
      </c>
      <c r="GI37" s="279">
        <f t="shared" si="4"/>
        <v>195</v>
      </c>
      <c r="GJ37" s="226"/>
      <c r="GK37" s="266"/>
    </row>
    <row r="38" spans="1:193" ht="26.4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236">
        <v>24</v>
      </c>
      <c r="GE38" s="323">
        <f t="shared" si="0"/>
        <v>59</v>
      </c>
      <c r="GF38" s="323">
        <f t="shared" si="1"/>
        <v>66</v>
      </c>
      <c r="GG38" s="279">
        <f t="shared" si="2"/>
        <v>29</v>
      </c>
      <c r="GH38" s="279">
        <f t="shared" si="3"/>
        <v>224</v>
      </c>
      <c r="GI38" s="279">
        <f t="shared" si="4"/>
        <v>254</v>
      </c>
      <c r="GJ38" s="226"/>
      <c r="GK38" s="266"/>
    </row>
    <row r="39" spans="1:193">
      <c r="A39" s="169" t="str">
        <f>IF(I!$A$1=1,B39,C39)</f>
        <v>Подорожі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236">
        <v>957</v>
      </c>
      <c r="GE39" s="323">
        <f t="shared" si="0"/>
        <v>3594</v>
      </c>
      <c r="GF39" s="323">
        <f t="shared" si="1"/>
        <v>3026</v>
      </c>
      <c r="GG39" s="279">
        <f t="shared" si="2"/>
        <v>19759</v>
      </c>
      <c r="GH39" s="279">
        <f t="shared" si="3"/>
        <v>17202</v>
      </c>
      <c r="GI39" s="279">
        <f t="shared" si="4"/>
        <v>14183</v>
      </c>
      <c r="GJ39" s="226"/>
      <c r="GK39" s="266"/>
    </row>
    <row r="40" spans="1:193">
      <c r="A40" s="176" t="str">
        <f>IF(I!$A$1=1,B40,C40)</f>
        <v>Ділові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236">
        <v>217</v>
      </c>
      <c r="GE40" s="323">
        <f t="shared" si="0"/>
        <v>815</v>
      </c>
      <c r="GF40" s="323">
        <f t="shared" si="1"/>
        <v>685</v>
      </c>
      <c r="GG40" s="279">
        <f t="shared" si="2"/>
        <v>4914</v>
      </c>
      <c r="GH40" s="279">
        <f t="shared" si="3"/>
        <v>3904</v>
      </c>
      <c r="GI40" s="279">
        <f t="shared" si="4"/>
        <v>3212</v>
      </c>
      <c r="GJ40" s="226"/>
      <c r="GK40" s="266"/>
    </row>
    <row r="41" spans="1:193">
      <c r="A41" s="176" t="str">
        <f>IF(I!$A$1=1,B41,C41)</f>
        <v>Особисті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236">
        <v>740</v>
      </c>
      <c r="GE41" s="323">
        <f t="shared" si="0"/>
        <v>2779</v>
      </c>
      <c r="GF41" s="323">
        <f t="shared" si="1"/>
        <v>2341</v>
      </c>
      <c r="GG41" s="279">
        <f t="shared" si="2"/>
        <v>14845</v>
      </c>
      <c r="GH41" s="279">
        <f t="shared" si="3"/>
        <v>13298</v>
      </c>
      <c r="GI41" s="279">
        <f t="shared" si="4"/>
        <v>10971</v>
      </c>
      <c r="GJ41" s="226"/>
      <c r="GK41" s="266"/>
    </row>
    <row r="42" spans="1:193">
      <c r="A42" s="169" t="str">
        <f>IF(I!$A$1=1,B42,C42)</f>
        <v>Будівництво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236">
        <v>3</v>
      </c>
      <c r="GE42" s="323">
        <f t="shared" si="0"/>
        <v>2</v>
      </c>
      <c r="GF42" s="323">
        <f t="shared" si="1"/>
        <v>6</v>
      </c>
      <c r="GG42" s="279">
        <f t="shared" si="2"/>
        <v>25</v>
      </c>
      <c r="GH42" s="279">
        <f t="shared" si="3"/>
        <v>26</v>
      </c>
      <c r="GI42" s="279">
        <f t="shared" si="4"/>
        <v>32</v>
      </c>
      <c r="GJ42" s="226"/>
      <c r="GK42" s="266"/>
    </row>
    <row r="43" spans="1:193" ht="26.4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236">
        <v>7</v>
      </c>
      <c r="GE43" s="323">
        <f t="shared" si="0"/>
        <v>18</v>
      </c>
      <c r="GF43" s="323">
        <f t="shared" si="1"/>
        <v>10</v>
      </c>
      <c r="GG43" s="279">
        <f t="shared" si="2"/>
        <v>58</v>
      </c>
      <c r="GH43" s="279">
        <f t="shared" si="3"/>
        <v>55</v>
      </c>
      <c r="GI43" s="279">
        <f t="shared" si="4"/>
        <v>54</v>
      </c>
      <c r="GJ43" s="226"/>
      <c r="GK43" s="266"/>
    </row>
    <row r="44" spans="1:193">
      <c r="A44" s="169" t="str">
        <f>IF(I!$A$1=1,B44,C44)</f>
        <v>Фінансові послуги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236">
        <v>44</v>
      </c>
      <c r="GE44" s="323">
        <f t="shared" si="0"/>
        <v>137</v>
      </c>
      <c r="GF44" s="323">
        <f t="shared" si="1"/>
        <v>105</v>
      </c>
      <c r="GG44" s="279">
        <f t="shared" si="2"/>
        <v>750</v>
      </c>
      <c r="GH44" s="279">
        <f t="shared" si="3"/>
        <v>603</v>
      </c>
      <c r="GI44" s="279">
        <f t="shared" si="4"/>
        <v>595</v>
      </c>
      <c r="GJ44" s="226"/>
      <c r="GK44" s="266"/>
    </row>
    <row r="45" spans="1:193" ht="26.4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236">
        <v>44</v>
      </c>
      <c r="GE45" s="323">
        <f t="shared" si="0"/>
        <v>127</v>
      </c>
      <c r="GF45" s="323">
        <f t="shared" si="1"/>
        <v>105</v>
      </c>
      <c r="GG45" s="305">
        <f t="shared" si="2"/>
        <v>572</v>
      </c>
      <c r="GH45" s="305">
        <f t="shared" si="3"/>
        <v>565</v>
      </c>
      <c r="GI45" s="305">
        <f t="shared" si="4"/>
        <v>549</v>
      </c>
      <c r="GJ45" s="226"/>
      <c r="GK45" s="266"/>
    </row>
    <row r="46" spans="1:193" ht="26.4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236">
        <v>0</v>
      </c>
      <c r="GE46" s="323">
        <f t="shared" si="0"/>
        <v>10</v>
      </c>
      <c r="GF46" s="323">
        <f t="shared" si="1"/>
        <v>0</v>
      </c>
      <c r="GG46" s="305">
        <f t="shared" si="2"/>
        <v>178</v>
      </c>
      <c r="GH46" s="305">
        <f t="shared" si="3"/>
        <v>38</v>
      </c>
      <c r="GI46" s="305">
        <f t="shared" si="4"/>
        <v>46</v>
      </c>
      <c r="GJ46" s="226"/>
      <c r="GK46" s="266"/>
    </row>
    <row r="47" spans="1:193" ht="39.6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236">
        <v>46</v>
      </c>
      <c r="GE47" s="323">
        <f t="shared" si="0"/>
        <v>113</v>
      </c>
      <c r="GF47" s="323">
        <f t="shared" si="1"/>
        <v>129</v>
      </c>
      <c r="GG47" s="279">
        <f t="shared" si="2"/>
        <v>349</v>
      </c>
      <c r="GH47" s="279">
        <f t="shared" si="3"/>
        <v>401</v>
      </c>
      <c r="GI47" s="279">
        <f t="shared" si="4"/>
        <v>565</v>
      </c>
      <c r="GJ47" s="226"/>
      <c r="GK47" s="266"/>
    </row>
    <row r="48" spans="1:193" ht="26.4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236">
        <v>106</v>
      </c>
      <c r="GE48" s="323">
        <f t="shared" si="0"/>
        <v>235</v>
      </c>
      <c r="GF48" s="323">
        <f t="shared" si="1"/>
        <v>304</v>
      </c>
      <c r="GG48" s="279">
        <f t="shared" si="2"/>
        <v>690</v>
      </c>
      <c r="GH48" s="279">
        <f t="shared" si="3"/>
        <v>958</v>
      </c>
      <c r="GI48" s="279">
        <f t="shared" si="4"/>
        <v>1107</v>
      </c>
      <c r="GJ48" s="226"/>
      <c r="GK48" s="266"/>
    </row>
    <row r="49" spans="1:193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236">
        <v>6</v>
      </c>
      <c r="GE49" s="323">
        <f t="shared" si="0"/>
        <v>24</v>
      </c>
      <c r="GF49" s="323">
        <f t="shared" si="1"/>
        <v>16</v>
      </c>
      <c r="GG49" s="279">
        <f t="shared" si="2"/>
        <v>120</v>
      </c>
      <c r="GH49" s="279">
        <f t="shared" si="3"/>
        <v>152</v>
      </c>
      <c r="GI49" s="279">
        <f t="shared" si="4"/>
        <v>104</v>
      </c>
      <c r="GJ49" s="226"/>
      <c r="GK49" s="266"/>
    </row>
    <row r="50" spans="1:193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236">
        <v>98</v>
      </c>
      <c r="GE50" s="323">
        <f t="shared" si="0"/>
        <v>205</v>
      </c>
      <c r="GF50" s="323">
        <f t="shared" si="1"/>
        <v>282</v>
      </c>
      <c r="GG50" s="279">
        <f t="shared" si="2"/>
        <v>557</v>
      </c>
      <c r="GH50" s="279">
        <f t="shared" si="3"/>
        <v>786</v>
      </c>
      <c r="GI50" s="279">
        <f t="shared" si="4"/>
        <v>980</v>
      </c>
      <c r="GJ50" s="226"/>
      <c r="GK50" s="266"/>
    </row>
    <row r="51" spans="1:193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236">
        <v>2</v>
      </c>
      <c r="GE51" s="323">
        <f t="shared" si="0"/>
        <v>6</v>
      </c>
      <c r="GF51" s="323">
        <f t="shared" si="1"/>
        <v>6</v>
      </c>
      <c r="GG51" s="279">
        <f t="shared" si="2"/>
        <v>13</v>
      </c>
      <c r="GH51" s="279">
        <f t="shared" si="3"/>
        <v>20</v>
      </c>
      <c r="GI51" s="279">
        <f t="shared" si="4"/>
        <v>23</v>
      </c>
      <c r="GJ51" s="226"/>
      <c r="GK51" s="266"/>
    </row>
    <row r="52" spans="1:193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88</v>
      </c>
      <c r="GD52" s="236">
        <v>119</v>
      </c>
      <c r="GE52" s="323">
        <f t="shared" si="0"/>
        <v>200</v>
      </c>
      <c r="GF52" s="323">
        <f t="shared" si="1"/>
        <v>349</v>
      </c>
      <c r="GG52" s="279">
        <f t="shared" si="2"/>
        <v>711</v>
      </c>
      <c r="GH52" s="279">
        <f t="shared" si="3"/>
        <v>789</v>
      </c>
      <c r="GI52" s="279">
        <f t="shared" si="4"/>
        <v>1457</v>
      </c>
      <c r="GJ52" s="226"/>
      <c r="GK52" s="266"/>
    </row>
    <row r="53" spans="1:193" s="117" customFormat="1" ht="26.4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278">
        <v>2</v>
      </c>
      <c r="GE53" s="323">
        <f t="shared" si="0"/>
        <v>15</v>
      </c>
      <c r="GF53" s="323">
        <f t="shared" si="1"/>
        <v>5</v>
      </c>
      <c r="GG53" s="279">
        <f t="shared" si="2"/>
        <v>24</v>
      </c>
      <c r="GH53" s="279">
        <f t="shared" si="3"/>
        <v>30</v>
      </c>
      <c r="GI53" s="279">
        <f t="shared" si="4"/>
        <v>32</v>
      </c>
      <c r="GJ53" s="226"/>
      <c r="GK53" s="266"/>
    </row>
    <row r="54" spans="1:193" s="117" customFormat="1" ht="26.4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278">
        <v>71</v>
      </c>
      <c r="GE54" s="323">
        <f t="shared" si="0"/>
        <v>107</v>
      </c>
      <c r="GF54" s="323">
        <f t="shared" si="1"/>
        <v>232</v>
      </c>
      <c r="GG54" s="279">
        <f t="shared" si="2"/>
        <v>431</v>
      </c>
      <c r="GH54" s="279">
        <f t="shared" si="3"/>
        <v>449</v>
      </c>
      <c r="GI54" s="279">
        <f t="shared" si="4"/>
        <v>917</v>
      </c>
      <c r="GJ54" s="226"/>
      <c r="GK54" s="266"/>
    </row>
    <row r="55" spans="1:193" s="117" customFormat="1" ht="26.4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34</v>
      </c>
      <c r="GD55" s="278">
        <v>46</v>
      </c>
      <c r="GE55" s="323">
        <f t="shared" si="0"/>
        <v>78</v>
      </c>
      <c r="GF55" s="323">
        <f t="shared" si="1"/>
        <v>112</v>
      </c>
      <c r="GG55" s="279">
        <f t="shared" si="2"/>
        <v>256</v>
      </c>
      <c r="GH55" s="279">
        <f t="shared" si="3"/>
        <v>310</v>
      </c>
      <c r="GI55" s="279">
        <f t="shared" si="4"/>
        <v>508</v>
      </c>
      <c r="GJ55" s="226"/>
      <c r="GK55" s="266"/>
    </row>
    <row r="56" spans="1:193" ht="26.4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236">
        <v>1</v>
      </c>
      <c r="GE56" s="323">
        <f t="shared" si="0"/>
        <v>4</v>
      </c>
      <c r="GF56" s="323">
        <f t="shared" si="1"/>
        <v>6</v>
      </c>
      <c r="GG56" s="279">
        <f t="shared" si="2"/>
        <v>23</v>
      </c>
      <c r="GH56" s="279">
        <f t="shared" si="3"/>
        <v>14</v>
      </c>
      <c r="GI56" s="279">
        <f t="shared" si="4"/>
        <v>22</v>
      </c>
      <c r="GJ56" s="226"/>
      <c r="GK56" s="266"/>
    </row>
    <row r="57" spans="1:193" s="117" customFormat="1" ht="26.4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278">
        <v>0</v>
      </c>
      <c r="GE57" s="323">
        <f t="shared" si="0"/>
        <v>0</v>
      </c>
      <c r="GF57" s="323">
        <f t="shared" si="1"/>
        <v>0</v>
      </c>
      <c r="GG57" s="279">
        <f t="shared" si="2"/>
        <v>9</v>
      </c>
      <c r="GH57" s="279">
        <f t="shared" si="3"/>
        <v>3</v>
      </c>
      <c r="GI57" s="279">
        <f t="shared" si="4"/>
        <v>4</v>
      </c>
      <c r="GJ57" s="226"/>
      <c r="GK57" s="266"/>
    </row>
    <row r="58" spans="1:193" s="117" customFormat="1" ht="26.4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278">
        <v>1</v>
      </c>
      <c r="GE58" s="323">
        <f t="shared" si="0"/>
        <v>4</v>
      </c>
      <c r="GF58" s="323">
        <f t="shared" si="1"/>
        <v>6</v>
      </c>
      <c r="GG58" s="279">
        <f t="shared" si="2"/>
        <v>14</v>
      </c>
      <c r="GH58" s="279">
        <f t="shared" si="3"/>
        <v>11</v>
      </c>
      <c r="GI58" s="279">
        <f t="shared" si="4"/>
        <v>18</v>
      </c>
      <c r="GJ58" s="226"/>
      <c r="GK58" s="266"/>
    </row>
    <row r="59" spans="1:193" ht="26.4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134</v>
      </c>
      <c r="GC59" s="237">
        <v>136</v>
      </c>
      <c r="GD59" s="237">
        <v>136</v>
      </c>
      <c r="GE59" s="324">
        <f t="shared" si="0"/>
        <v>279</v>
      </c>
      <c r="GF59" s="324">
        <f t="shared" si="1"/>
        <v>406</v>
      </c>
      <c r="GG59" s="306">
        <f t="shared" si="2"/>
        <v>2785</v>
      </c>
      <c r="GH59" s="306">
        <f t="shared" si="3"/>
        <v>2167</v>
      </c>
      <c r="GI59" s="306">
        <f t="shared" si="4"/>
        <v>1187</v>
      </c>
      <c r="GJ59" s="226"/>
      <c r="GK59" s="266"/>
    </row>
    <row r="60" spans="1:193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284"/>
      <c r="GF60" s="284"/>
      <c r="GG60" s="106"/>
      <c r="GH60" s="106"/>
      <c r="GI60" s="106"/>
      <c r="GJ60" s="106"/>
    </row>
    <row r="61" spans="1:193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285"/>
      <c r="GF61" s="285"/>
      <c r="GG61" s="307"/>
      <c r="GH61" s="307"/>
      <c r="GI61" s="307"/>
      <c r="GJ61" s="150"/>
    </row>
    <row r="62" spans="1:193" customFormat="1" ht="12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285"/>
      <c r="GF62" s="285"/>
      <c r="GG62" s="307"/>
      <c r="GH62" s="307"/>
      <c r="GI62" s="307"/>
      <c r="GJ62" s="150"/>
    </row>
    <row r="64" spans="1:193" s="226" customFormat="1">
      <c r="B64" s="280"/>
      <c r="C64" s="280"/>
      <c r="GE64" s="286"/>
      <c r="GF64" s="286"/>
      <c r="GG64" s="308"/>
      <c r="GH64" s="308"/>
      <c r="GI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C54"/>
  <sheetViews>
    <sheetView zoomScale="70" zoomScaleNormal="70" workbookViewId="0">
      <pane xSplit="1" ySplit="5" topLeftCell="B6" activePane="bottomRight" state="frozen"/>
      <selection pane="topRight"/>
      <selection pane="bottomLeft"/>
      <selection pane="bottomRight" activeCell="DH6" sqref="DH6"/>
    </sheetView>
  </sheetViews>
  <sheetFormatPr defaultColWidth="8.88671875" defaultRowHeight="15.6" outlineLevelCol="1"/>
  <cols>
    <col min="1" max="1" width="29.88671875" style="178" customWidth="1"/>
    <col min="2" max="2" width="45.109375" style="178" hidden="1" customWidth="1" outlineLevel="1"/>
    <col min="3" max="3" width="47.109375" style="178" hidden="1" customWidth="1" outlineLevel="1"/>
    <col min="4" max="4" width="5.5546875" style="178" hidden="1" customWidth="1" outlineLevel="1"/>
    <col min="5" max="5" width="5" style="178" hidden="1" customWidth="1" outlineLevel="1"/>
    <col min="6" max="7" width="5.5546875" style="178" hidden="1" customWidth="1" outlineLevel="1"/>
    <col min="8" max="8" width="5.6640625" style="178" hidden="1" customWidth="1" outlineLevel="1"/>
    <col min="9" max="9" width="6" style="178" hidden="1" customWidth="1" outlineLevel="1"/>
    <col min="10" max="10" width="5.5546875" style="178" hidden="1" customWidth="1" outlineLevel="1"/>
    <col min="11" max="11" width="6" style="178" hidden="1" customWidth="1" outlineLevel="1"/>
    <col min="12" max="12" width="5.5546875" style="178" hidden="1" customWidth="1" outlineLevel="1"/>
    <col min="13" max="13" width="6.33203125" style="178" hidden="1" customWidth="1" outlineLevel="1"/>
    <col min="14" max="15" width="5.6640625" style="178" hidden="1" customWidth="1" outlineLevel="1"/>
    <col min="16" max="16" width="4.44140625" style="178" hidden="1" customWidth="1" outlineLevel="1"/>
    <col min="17" max="19" width="5" style="178" hidden="1" customWidth="1" outlineLevel="1"/>
    <col min="20" max="20" width="5.6640625" style="178" hidden="1" customWidth="1" outlineLevel="1"/>
    <col min="21" max="21" width="6" style="178" hidden="1" customWidth="1" outlineLevel="1"/>
    <col min="22" max="22" width="5.5546875" style="178" hidden="1" customWidth="1" outlineLevel="1"/>
    <col min="23" max="23" width="6" style="178" hidden="1" customWidth="1" outlineLevel="1"/>
    <col min="24" max="24" width="5.5546875" style="178" hidden="1" customWidth="1" outlineLevel="1"/>
    <col min="25" max="25" width="6.33203125" style="178" hidden="1" customWidth="1" outlineLevel="1"/>
    <col min="26" max="27" width="5.6640625" style="178" hidden="1" customWidth="1" outlineLevel="1"/>
    <col min="28" max="31" width="5.5546875" style="178" hidden="1" customWidth="1" outlineLevel="1"/>
    <col min="32" max="32" width="5.6640625" style="178" hidden="1" customWidth="1" outlineLevel="1"/>
    <col min="33" max="33" width="6" style="178" hidden="1" customWidth="1" outlineLevel="1"/>
    <col min="34" max="34" width="5.5546875" style="178" hidden="1" customWidth="1" outlineLevel="1"/>
    <col min="35" max="35" width="6" style="178" hidden="1" customWidth="1" outlineLevel="1"/>
    <col min="36" max="36" width="5.5546875" style="178" hidden="1" customWidth="1" outlineLevel="1"/>
    <col min="37" max="37" width="6.33203125" style="178" hidden="1" customWidth="1" outlineLevel="1"/>
    <col min="38" max="39" width="5.6640625" style="178" hidden="1" customWidth="1" outlineLevel="1"/>
    <col min="40" max="43" width="5.5546875" style="178" hidden="1" customWidth="1" outlineLevel="1"/>
    <col min="44" max="44" width="5.6640625" style="178" hidden="1" customWidth="1" outlineLevel="1"/>
    <col min="45" max="45" width="6" style="178" hidden="1" customWidth="1" outlineLevel="1"/>
    <col min="46" max="46" width="5.5546875" style="178" hidden="1" customWidth="1" outlineLevel="1"/>
    <col min="47" max="47" width="6" style="178" hidden="1" customWidth="1" outlineLevel="1"/>
    <col min="48" max="48" width="5.5546875" style="178" hidden="1" customWidth="1" outlineLevel="1"/>
    <col min="49" max="49" width="6.33203125" style="178" hidden="1" customWidth="1" outlineLevel="1"/>
    <col min="50" max="51" width="5.6640625" style="178" hidden="1" customWidth="1" outlineLevel="1"/>
    <col min="52" max="55" width="5.5546875" style="178" hidden="1" customWidth="1" outlineLevel="1"/>
    <col min="56" max="56" width="5.6640625" style="178" hidden="1" customWidth="1" outlineLevel="1"/>
    <col min="57" max="57" width="6" style="178" hidden="1" customWidth="1" outlineLevel="1"/>
    <col min="58" max="58" width="5.5546875" style="178" hidden="1" customWidth="1" outlineLevel="1"/>
    <col min="59" max="59" width="6" style="178" hidden="1" customWidth="1" outlineLevel="1"/>
    <col min="60" max="60" width="5.5546875" style="178" hidden="1" customWidth="1" outlineLevel="1"/>
    <col min="61" max="61" width="6.33203125" style="178" hidden="1" customWidth="1" outlineLevel="1"/>
    <col min="62" max="63" width="5.6640625" style="178" hidden="1" customWidth="1" outlineLevel="1"/>
    <col min="64" max="67" width="5.5546875" style="178" hidden="1" customWidth="1" outlineLevel="1"/>
    <col min="68" max="68" width="5.6640625" style="178" hidden="1" customWidth="1" outlineLevel="1"/>
    <col min="69" max="69" width="6" style="178" hidden="1" customWidth="1" outlineLevel="1"/>
    <col min="70" max="70" width="5.5546875" style="178" hidden="1" customWidth="1" outlineLevel="1"/>
    <col min="71" max="71" width="6" style="178" hidden="1" customWidth="1" outlineLevel="1"/>
    <col min="72" max="72" width="5.5546875" style="178" hidden="1" customWidth="1" outlineLevel="1"/>
    <col min="73" max="73" width="6.33203125" style="178" hidden="1" customWidth="1" outlineLevel="1"/>
    <col min="74" max="75" width="5.6640625" style="178" hidden="1" customWidth="1" outlineLevel="1"/>
    <col min="76" max="79" width="5.5546875" style="178" hidden="1" customWidth="1" outlineLevel="1"/>
    <col min="80" max="80" width="5.6640625" style="178" hidden="1" customWidth="1" outlineLevel="1"/>
    <col min="81" max="81" width="6" style="178" hidden="1" customWidth="1" outlineLevel="1"/>
    <col min="82" max="82" width="5.5546875" style="178" hidden="1" customWidth="1" outlineLevel="1"/>
    <col min="83" max="83" width="6" style="178" hidden="1" customWidth="1" outlineLevel="1"/>
    <col min="84" max="84" width="5.5546875" style="178" hidden="1" customWidth="1" outlineLevel="1"/>
    <col min="85" max="85" width="6.33203125" style="178" hidden="1" customWidth="1" outlineLevel="1"/>
    <col min="86" max="87" width="5.6640625" style="178" hidden="1" customWidth="1" outlineLevel="1"/>
    <col min="88" max="88" width="5.44140625" style="178" hidden="1" customWidth="1" outlineLevel="1" collapsed="1"/>
    <col min="89" max="91" width="5.44140625" style="178" hidden="1" customWidth="1" outlineLevel="1"/>
    <col min="92" max="92" width="5.6640625" style="178" hidden="1" customWidth="1" outlineLevel="1"/>
    <col min="93" max="93" width="5.88671875" style="178" hidden="1" customWidth="1" outlineLevel="1"/>
    <col min="94" max="94" width="5.44140625" style="178" hidden="1" customWidth="1" outlineLevel="1"/>
    <col min="95" max="95" width="5.6640625" style="178" hidden="1" customWidth="1" outlineLevel="1"/>
    <col min="96" max="96" width="5.44140625" style="178" hidden="1" customWidth="1" outlineLevel="1"/>
    <col min="97" max="97" width="5.88671875" style="178" hidden="1" customWidth="1" outlineLevel="1"/>
    <col min="98" max="99" width="5.6640625" style="178" hidden="1" customWidth="1" outlineLevel="1"/>
    <col min="100" max="100" width="5.109375" style="178" hidden="1" customWidth="1" outlineLevel="1" collapsed="1"/>
    <col min="101" max="104" width="5.109375" style="178" hidden="1" customWidth="1" outlineLevel="1"/>
    <col min="105" max="105" width="5.44140625" style="178" hidden="1" customWidth="1" outlineLevel="1"/>
    <col min="106" max="106" width="5.109375" style="178" hidden="1" customWidth="1" outlineLevel="1"/>
    <col min="107" max="107" width="5.33203125" style="178" hidden="1" customWidth="1" outlineLevel="1"/>
    <col min="108" max="108" width="5.109375" style="178" hidden="1" customWidth="1" outlineLevel="1"/>
    <col min="109" max="109" width="5.44140625" style="178" hidden="1" customWidth="1" outlineLevel="1"/>
    <col min="110" max="110" width="5.21875" style="178" hidden="1" customWidth="1" outlineLevel="1"/>
    <col min="111" max="111" width="5.109375" style="178" hidden="1" customWidth="1" outlineLevel="1"/>
    <col min="112" max="112" width="5.5546875" style="178" bestFit="1" customWidth="1" collapsed="1"/>
    <col min="113" max="126" width="5.5546875" style="178" bestFit="1" customWidth="1"/>
    <col min="127" max="127" width="7.77734375" style="291" bestFit="1" customWidth="1"/>
    <col min="128" max="128" width="8.5546875" style="291" bestFit="1" customWidth="1"/>
    <col min="129" max="131" width="6.6640625" style="189" bestFit="1" customWidth="1"/>
    <col min="132" max="132" width="5.33203125" style="178" bestFit="1" customWidth="1"/>
    <col min="133" max="16384" width="8.88671875" style="178"/>
  </cols>
  <sheetData>
    <row r="1" spans="1:133" s="71" customFormat="1" ht="13.2">
      <c r="A1" s="250" t="str">
        <f>IF(I!$A$1=1,"до змісту","to title")</f>
        <v>до змісту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88"/>
      <c r="DX1" s="288"/>
      <c r="DY1" s="251"/>
      <c r="DZ1" s="251"/>
      <c r="EA1" s="251"/>
    </row>
    <row r="2" spans="1:133" ht="13.2">
      <c r="A2" s="292" t="str">
        <f>IF(I!$A$1=1,B2,C2)</f>
        <v xml:space="preserve">2.3. Динаміка експорту комп'ютерних послуг за основними країнами-партнерами 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89"/>
      <c r="DX2" s="289"/>
      <c r="DY2" s="247"/>
      <c r="DZ2" s="247"/>
      <c r="EA2" s="247"/>
    </row>
    <row r="3" spans="1:133" ht="13.2">
      <c r="A3" s="260" t="str">
        <f>IF(I!$A$1=1,B3,C3)</f>
        <v>млн дол США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300"/>
      <c r="DX3" s="300"/>
      <c r="DY3" s="299"/>
      <c r="DZ3" s="299"/>
      <c r="EA3" s="299"/>
    </row>
    <row r="4" spans="1:133" ht="13.2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314">
        <v>2024</v>
      </c>
      <c r="DX4" s="314">
        <v>2025</v>
      </c>
      <c r="DY4" s="163">
        <v>2022</v>
      </c>
      <c r="DZ4" s="164">
        <v>2023</v>
      </c>
      <c r="EA4" s="164">
        <v>2024</v>
      </c>
    </row>
    <row r="5" spans="1:133" ht="13.2">
      <c r="A5" s="253"/>
      <c r="B5" s="249"/>
      <c r="C5" s="24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30" t="str">
        <f>IF(I!$A$1=1,"бер*","Mar*")</f>
        <v>бер*</v>
      </c>
      <c r="DW5" s="333" t="str">
        <f>IF(I!$A$1=1,"січ-бер","Jan-Mar")</f>
        <v>січ-бер</v>
      </c>
      <c r="DX5" s="333" t="str">
        <f>IF(I!$A$1=1,"січ-бер*","Jan-Mar*")</f>
        <v>січ-бер*</v>
      </c>
      <c r="DY5" s="315"/>
      <c r="DZ5" s="330"/>
      <c r="EA5" s="330"/>
    </row>
    <row r="6" spans="1:133" s="181" customFormat="1" ht="13.2">
      <c r="A6" s="252" t="str">
        <f>IF(I!$A$1=1,B6,C6)</f>
        <v>Послуги, всього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257">
        <v>1278</v>
      </c>
      <c r="DW6" s="311">
        <f>SUM(DH6:DJ6)</f>
        <v>4227</v>
      </c>
      <c r="DX6" s="311">
        <f>SUM(DT6:DV6)</f>
        <v>3742</v>
      </c>
      <c r="DY6" s="257">
        <f>SUM(CJ6:CU6)</f>
        <v>16617.555555555555</v>
      </c>
      <c r="DZ6" s="257">
        <f>SUM(CV6:DG6)</f>
        <v>16602</v>
      </c>
      <c r="EA6" s="257">
        <f>SUM(DH6:DS6)</f>
        <v>17226</v>
      </c>
      <c r="EB6" s="264"/>
      <c r="EC6" s="264"/>
    </row>
    <row r="7" spans="1:133" s="181" customFormat="1" ht="13.2">
      <c r="A7" s="193" t="str">
        <f>IF(I!$A$1=1,B7,C7)</f>
        <v>з них: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312"/>
      <c r="DX7" s="312"/>
      <c r="DY7" s="180"/>
      <c r="DZ7" s="180"/>
      <c r="EA7" s="180"/>
      <c r="EB7" s="264"/>
      <c r="EC7" s="264"/>
    </row>
    <row r="8" spans="1:133" s="181" customFormat="1" ht="13.2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184">
        <v>545</v>
      </c>
      <c r="DW8" s="316">
        <f t="shared" ref="DW8:DW50" si="0">SUM(DH8:DJ8)</f>
        <v>1590</v>
      </c>
      <c r="DX8" s="316">
        <f t="shared" ref="DX8:DX50" si="1">SUM(DT8:DV8)</f>
        <v>1569</v>
      </c>
      <c r="DY8" s="184">
        <f t="shared" ref="DY8:DY50" si="2">SUM(CJ8:CU8)</f>
        <v>7349</v>
      </c>
      <c r="DZ8" s="184">
        <f t="shared" ref="DZ8:DZ50" si="3">SUM(CV8:DG8)</f>
        <v>6727</v>
      </c>
      <c r="EA8" s="184">
        <f>SUM(DH8:DS8)</f>
        <v>6446</v>
      </c>
      <c r="EB8" s="264"/>
      <c r="EC8" s="264"/>
    </row>
    <row r="9" spans="1:133" s="181" customFormat="1" ht="13.2">
      <c r="A9" s="194" t="str">
        <f>IF(I!$A$1=1,B9,C9)</f>
        <v>у тому числі: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316"/>
      <c r="DX9" s="316"/>
      <c r="DY9" s="184"/>
      <c r="DZ9" s="184"/>
      <c r="EA9" s="184"/>
      <c r="EB9" s="264"/>
      <c r="EC9" s="264"/>
    </row>
    <row r="10" spans="1:133" s="187" customFormat="1" ht="13.2">
      <c r="A10" s="260" t="str">
        <f>IF(I!$A$1=1,B10,C10)</f>
        <v>Сполучені Штати Америки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186">
        <v>199.892673035569</v>
      </c>
      <c r="DW10" s="313">
        <f t="shared" si="0"/>
        <v>576.70096264573499</v>
      </c>
      <c r="DX10" s="313">
        <f t="shared" si="1"/>
        <v>545.30267108258704</v>
      </c>
      <c r="DY10" s="186">
        <f t="shared" si="2"/>
        <v>2972.9645937652367</v>
      </c>
      <c r="DZ10" s="186">
        <f t="shared" si="3"/>
        <v>2677.0095530719741</v>
      </c>
      <c r="EA10" s="186">
        <f>SUM(DH10:DS10)</f>
        <v>2396.5243488590891</v>
      </c>
      <c r="EB10" s="264"/>
      <c r="EC10" s="264"/>
    </row>
    <row r="11" spans="1:133" s="181" customFormat="1" ht="13.2">
      <c r="A11" s="260" t="str">
        <f>IF(I!$A$1=1,B11,C11)</f>
        <v>Мальта</v>
      </c>
      <c r="B11" s="254" t="s">
        <v>108</v>
      </c>
      <c r="C11" s="254" t="s">
        <v>199</v>
      </c>
      <c r="D11" s="185">
        <v>7.4489063969400702</v>
      </c>
      <c r="E11" s="185">
        <v>7.0473152657576001</v>
      </c>
      <c r="F11" s="185">
        <v>6.2726317297619296</v>
      </c>
      <c r="G11" s="185">
        <v>4.0265508559770602</v>
      </c>
      <c r="H11" s="185">
        <v>6.2167010046615703</v>
      </c>
      <c r="I11" s="185">
        <v>6.8792514968456597</v>
      </c>
      <c r="J11" s="185">
        <v>6.4507217542028101</v>
      </c>
      <c r="K11" s="185">
        <v>6.9406522753979196</v>
      </c>
      <c r="L11" s="185">
        <v>7.7448768248193298</v>
      </c>
      <c r="M11" s="185">
        <v>7.0474809035789203</v>
      </c>
      <c r="N11" s="185">
        <v>7.7689505541900301</v>
      </c>
      <c r="O11" s="185">
        <v>7.7145939581634897</v>
      </c>
      <c r="P11" s="186">
        <v>7.7538926779563599</v>
      </c>
      <c r="Q11" s="186">
        <v>9.6413149124200093</v>
      </c>
      <c r="R11" s="186">
        <v>7.5032787498496099</v>
      </c>
      <c r="S11" s="186">
        <v>8.2413709966835604</v>
      </c>
      <c r="T11" s="186">
        <v>9.9487045245559393</v>
      </c>
      <c r="U11" s="186">
        <v>9.6972634879873407</v>
      </c>
      <c r="V11" s="186">
        <v>9.9172365104956199</v>
      </c>
      <c r="W11" s="186">
        <v>10.235438206468899</v>
      </c>
      <c r="X11" s="186">
        <v>9.3147331435038208</v>
      </c>
      <c r="Y11" s="186">
        <v>8.4890707192897192</v>
      </c>
      <c r="Z11" s="186">
        <v>9.1896142540550994</v>
      </c>
      <c r="AA11" s="186">
        <v>9.7204471301766606</v>
      </c>
      <c r="AB11" s="186">
        <v>8.9931077079611494</v>
      </c>
      <c r="AC11" s="186">
        <v>11.009429725895499</v>
      </c>
      <c r="AD11" s="186">
        <v>10.4490281817544</v>
      </c>
      <c r="AE11" s="186">
        <v>10.546775818097601</v>
      </c>
      <c r="AF11" s="186">
        <v>11.427462568917599</v>
      </c>
      <c r="AG11" s="186">
        <v>11.0550904374312</v>
      </c>
      <c r="AH11" s="186">
        <v>11.4049887294917</v>
      </c>
      <c r="AI11" s="186">
        <v>10.950144424227201</v>
      </c>
      <c r="AJ11" s="186">
        <v>10.5382387615902</v>
      </c>
      <c r="AK11" s="186">
        <v>10.259164640275801</v>
      </c>
      <c r="AL11" s="186">
        <v>12.416192351719101</v>
      </c>
      <c r="AM11" s="186">
        <v>11.3072179142419</v>
      </c>
      <c r="AN11" s="186">
        <v>11.7940956164406</v>
      </c>
      <c r="AO11" s="186">
        <v>9.7307541079922402</v>
      </c>
      <c r="AP11" s="186">
        <v>13.8090435695122</v>
      </c>
      <c r="AQ11" s="186">
        <v>13.5736667689391</v>
      </c>
      <c r="AR11" s="186">
        <v>11.8145907123924</v>
      </c>
      <c r="AS11" s="186">
        <v>14.711434567905201</v>
      </c>
      <c r="AT11" s="186">
        <v>16.665246846066999</v>
      </c>
      <c r="AU11" s="186">
        <v>17.690635308669599</v>
      </c>
      <c r="AV11" s="186">
        <v>16.412095579182601</v>
      </c>
      <c r="AW11" s="186">
        <v>16.630302089090002</v>
      </c>
      <c r="AX11" s="186">
        <v>18.705040830516499</v>
      </c>
      <c r="AY11" s="186">
        <v>19.776452646698999</v>
      </c>
      <c r="AZ11" s="186">
        <v>18.742328757883101</v>
      </c>
      <c r="BA11" s="186">
        <v>21.791027569415899</v>
      </c>
      <c r="BB11" s="186">
        <v>19.0810719259064</v>
      </c>
      <c r="BC11" s="186">
        <v>22.000105712605201</v>
      </c>
      <c r="BD11" s="186">
        <v>23.313120086695498</v>
      </c>
      <c r="BE11" s="186">
        <v>20.7032640744867</v>
      </c>
      <c r="BF11" s="186">
        <v>29.194557672236201</v>
      </c>
      <c r="BG11" s="186">
        <v>16.492690342556099</v>
      </c>
      <c r="BH11" s="186">
        <v>22.070371701187199</v>
      </c>
      <c r="BI11" s="186">
        <v>24.783789765868001</v>
      </c>
      <c r="BJ11" s="186">
        <v>24.942358936203501</v>
      </c>
      <c r="BK11" s="186">
        <v>23.9923394776302</v>
      </c>
      <c r="BL11" s="186">
        <v>26.1231287455131</v>
      </c>
      <c r="BM11" s="186">
        <v>25.333772660311201</v>
      </c>
      <c r="BN11" s="186">
        <v>26.4333956698474</v>
      </c>
      <c r="BO11" s="186">
        <v>24.718240349590499</v>
      </c>
      <c r="BP11" s="186">
        <v>26.296159238151802</v>
      </c>
      <c r="BQ11" s="186">
        <v>24.5538784651608</v>
      </c>
      <c r="BR11" s="186">
        <v>24.1212546332317</v>
      </c>
      <c r="BS11" s="186">
        <v>25.5478697286736</v>
      </c>
      <c r="BT11" s="186">
        <v>23.305930250213699</v>
      </c>
      <c r="BU11" s="186">
        <v>22.498902960289499</v>
      </c>
      <c r="BV11" s="186">
        <v>28.132590747227798</v>
      </c>
      <c r="BW11" s="186">
        <v>27.0911763846883</v>
      </c>
      <c r="BX11" s="186">
        <v>26.874352005666498</v>
      </c>
      <c r="BY11" s="186">
        <v>33.482020892954303</v>
      </c>
      <c r="BZ11" s="186">
        <v>33.320444917204398</v>
      </c>
      <c r="CA11" s="186">
        <v>30.9785012018788</v>
      </c>
      <c r="CB11" s="186">
        <v>25.147342633259299</v>
      </c>
      <c r="CC11" s="186">
        <v>34.664460709790397</v>
      </c>
      <c r="CD11" s="186">
        <v>44.048878207589901</v>
      </c>
      <c r="CE11" s="186">
        <v>48.8818105994945</v>
      </c>
      <c r="CF11" s="186">
        <v>44.343664906489899</v>
      </c>
      <c r="CG11" s="186">
        <v>48.094717935245797</v>
      </c>
      <c r="CH11" s="186">
        <v>56.983761839291297</v>
      </c>
      <c r="CI11" s="186">
        <v>54.320265694744101</v>
      </c>
      <c r="CJ11" s="186">
        <v>52.919818049801997</v>
      </c>
      <c r="CK11" s="186">
        <v>67.669696229334903</v>
      </c>
      <c r="CL11" s="186">
        <v>40.455585869317098</v>
      </c>
      <c r="CM11" s="186">
        <v>45.557019332721197</v>
      </c>
      <c r="CN11" s="186">
        <v>42.987453478999903</v>
      </c>
      <c r="CO11" s="186">
        <v>40.157386548085199</v>
      </c>
      <c r="CP11" s="186">
        <v>48.630240687709403</v>
      </c>
      <c r="CQ11" s="186">
        <v>56.144905201951701</v>
      </c>
      <c r="CR11" s="186">
        <v>36.540441874086198</v>
      </c>
      <c r="CS11" s="186">
        <v>54.416174771899598</v>
      </c>
      <c r="CT11" s="186">
        <v>41.864345358145798</v>
      </c>
      <c r="CU11" s="186">
        <v>53.640662228878398</v>
      </c>
      <c r="CV11" s="186">
        <v>45.713212936979502</v>
      </c>
      <c r="CW11" s="186">
        <v>42.735908532255998</v>
      </c>
      <c r="CX11" s="186">
        <v>41.305255883882303</v>
      </c>
      <c r="CY11" s="186">
        <v>60.669806069979899</v>
      </c>
      <c r="CZ11" s="186">
        <v>56.555676643636197</v>
      </c>
      <c r="DA11" s="186">
        <v>50.3435651592048</v>
      </c>
      <c r="DB11" s="186">
        <v>53.098527096370503</v>
      </c>
      <c r="DC11" s="186">
        <v>48.572889501526603</v>
      </c>
      <c r="DD11" s="186">
        <v>32.740179268420803</v>
      </c>
      <c r="DE11" s="186">
        <v>41.059137680353999</v>
      </c>
      <c r="DF11" s="186">
        <v>52.981787870006499</v>
      </c>
      <c r="DG11" s="186">
        <v>40.734246374522698</v>
      </c>
      <c r="DH11" s="186">
        <v>41.203058270880703</v>
      </c>
      <c r="DI11" s="186">
        <v>47.562296418761697</v>
      </c>
      <c r="DJ11" s="186">
        <v>45.968359578833599</v>
      </c>
      <c r="DK11" s="186">
        <v>36.705849490386903</v>
      </c>
      <c r="DL11" s="186">
        <v>43.654368252609501</v>
      </c>
      <c r="DM11" s="186">
        <v>38.918836754936898</v>
      </c>
      <c r="DN11" s="186">
        <v>36.545732770459303</v>
      </c>
      <c r="DO11" s="186">
        <v>37.917301000407697</v>
      </c>
      <c r="DP11" s="186">
        <v>35.209855004384401</v>
      </c>
      <c r="DQ11" s="186">
        <v>45.000226834878902</v>
      </c>
      <c r="DR11" s="186">
        <v>43.166219982050499</v>
      </c>
      <c r="DS11" s="186">
        <v>49.3397972663183</v>
      </c>
      <c r="DT11" s="186">
        <v>33.569301946677001</v>
      </c>
      <c r="DU11" s="186">
        <v>60.149929269723799</v>
      </c>
      <c r="DV11" s="186">
        <v>47.331967297865098</v>
      </c>
      <c r="DW11" s="313">
        <f t="shared" si="0"/>
        <v>134.73371426847601</v>
      </c>
      <c r="DX11" s="313">
        <f t="shared" si="1"/>
        <v>141.05119851426591</v>
      </c>
      <c r="DY11" s="186">
        <f t="shared" si="2"/>
        <v>580.98372963093129</v>
      </c>
      <c r="DZ11" s="186">
        <f t="shared" si="3"/>
        <v>566.51019301713984</v>
      </c>
      <c r="EA11" s="186">
        <f t="shared" ref="EA11:EA50" si="4">SUM(DH11:DS11)</f>
        <v>501.19190162490838</v>
      </c>
      <c r="EB11" s="264"/>
      <c r="EC11" s="264"/>
    </row>
    <row r="12" spans="1:133" s="188" customFormat="1" ht="26.4">
      <c r="A12" s="260" t="str">
        <f>IF(I!$A$1=1,B12,C12)</f>
        <v>Сполучене Королівство Великої Британії та Північної Ірландії</v>
      </c>
      <c r="B12" s="254" t="s">
        <v>109</v>
      </c>
      <c r="C12" s="254" t="s">
        <v>200</v>
      </c>
      <c r="D12" s="185">
        <v>14.3663945872818</v>
      </c>
      <c r="E12" s="185">
        <v>10.914377475697499</v>
      </c>
      <c r="F12" s="185">
        <v>20.349238691362999</v>
      </c>
      <c r="G12" s="185">
        <v>9.15952318242228</v>
      </c>
      <c r="H12" s="185">
        <v>9.6949893058603305</v>
      </c>
      <c r="I12" s="185">
        <v>21.409397589190998</v>
      </c>
      <c r="J12" s="185">
        <v>11.542649070353001</v>
      </c>
      <c r="K12" s="185">
        <v>12.546164039268101</v>
      </c>
      <c r="L12" s="185">
        <v>13.1262750626989</v>
      </c>
      <c r="M12" s="185">
        <v>11.382471812819</v>
      </c>
      <c r="N12" s="185">
        <v>15.6236363722196</v>
      </c>
      <c r="O12" s="185">
        <v>16.5591399605985</v>
      </c>
      <c r="P12" s="186">
        <v>8.1503009904177794</v>
      </c>
      <c r="Q12" s="186">
        <v>11.8076694726181</v>
      </c>
      <c r="R12" s="186">
        <v>19.922423187168299</v>
      </c>
      <c r="S12" s="186">
        <v>11.620308574420999</v>
      </c>
      <c r="T12" s="186">
        <v>8.2481429733306904</v>
      </c>
      <c r="U12" s="186">
        <v>17.023887292527601</v>
      </c>
      <c r="V12" s="186">
        <v>13.980895861154499</v>
      </c>
      <c r="W12" s="186">
        <v>9.1756977014654204</v>
      </c>
      <c r="X12" s="186">
        <v>9.6534225506449491</v>
      </c>
      <c r="Y12" s="186">
        <v>17.4183545532089</v>
      </c>
      <c r="Z12" s="186">
        <v>9.0319331603049999</v>
      </c>
      <c r="AA12" s="186">
        <v>17.283509979731399</v>
      </c>
      <c r="AB12" s="186">
        <v>8.5405678768820703</v>
      </c>
      <c r="AC12" s="186">
        <v>12.1756755195445</v>
      </c>
      <c r="AD12" s="186">
        <v>13.5817602266292</v>
      </c>
      <c r="AE12" s="186">
        <v>10.7212149347923</v>
      </c>
      <c r="AF12" s="186">
        <v>9.8355074593748792</v>
      </c>
      <c r="AG12" s="186">
        <v>15.9191788582794</v>
      </c>
      <c r="AH12" s="186">
        <v>16.775489943795801</v>
      </c>
      <c r="AI12" s="186">
        <v>10.503620262784599</v>
      </c>
      <c r="AJ12" s="186">
        <v>23.438431231146801</v>
      </c>
      <c r="AK12" s="186">
        <v>10.7816715374687</v>
      </c>
      <c r="AL12" s="186">
        <v>14.0288546342672</v>
      </c>
      <c r="AM12" s="186">
        <v>22.768614126701799</v>
      </c>
      <c r="AN12" s="186">
        <v>11.937451194681</v>
      </c>
      <c r="AO12" s="186">
        <v>17.312859471175901</v>
      </c>
      <c r="AP12" s="186">
        <v>23.9894346934128</v>
      </c>
      <c r="AQ12" s="186">
        <v>13.8310668592275</v>
      </c>
      <c r="AR12" s="186">
        <v>14.952435876382699</v>
      </c>
      <c r="AS12" s="186">
        <v>25.073078493214201</v>
      </c>
      <c r="AT12" s="186">
        <v>17.512010795179702</v>
      </c>
      <c r="AU12" s="186">
        <v>16.261883398917501</v>
      </c>
      <c r="AV12" s="186">
        <v>26.928265370273198</v>
      </c>
      <c r="AW12" s="186">
        <v>19.824049411260901</v>
      </c>
      <c r="AX12" s="186">
        <v>18.270767097294399</v>
      </c>
      <c r="AY12" s="186">
        <v>29.797582962400298</v>
      </c>
      <c r="AZ12" s="186">
        <v>27.098382543419198</v>
      </c>
      <c r="BA12" s="186">
        <v>19.081688580705801</v>
      </c>
      <c r="BB12" s="186">
        <v>18.519418256674101</v>
      </c>
      <c r="BC12" s="186">
        <v>19.1994780758844</v>
      </c>
      <c r="BD12" s="186">
        <v>20.417444340429601</v>
      </c>
      <c r="BE12" s="186">
        <v>35.9117697696216</v>
      </c>
      <c r="BF12" s="186">
        <v>23.670654760282101</v>
      </c>
      <c r="BG12" s="186">
        <v>33.441878458269997</v>
      </c>
      <c r="BH12" s="186">
        <v>19.636892196430701</v>
      </c>
      <c r="BI12" s="186">
        <v>33.2082641865344</v>
      </c>
      <c r="BJ12" s="186">
        <v>39.785417765689097</v>
      </c>
      <c r="BK12" s="186">
        <v>22.8981038545672</v>
      </c>
      <c r="BL12" s="186">
        <v>44.749745982950103</v>
      </c>
      <c r="BM12" s="186">
        <v>36.914824385079797</v>
      </c>
      <c r="BN12" s="186">
        <v>35.7295442209046</v>
      </c>
      <c r="BO12" s="186">
        <v>32.153662545570903</v>
      </c>
      <c r="BP12" s="186">
        <v>38.084620510073201</v>
      </c>
      <c r="BQ12" s="186">
        <v>49.753214814908802</v>
      </c>
      <c r="BR12" s="186">
        <v>36.5625173667026</v>
      </c>
      <c r="BS12" s="186">
        <v>35.461589319701297</v>
      </c>
      <c r="BT12" s="186">
        <v>50.224057763758204</v>
      </c>
      <c r="BU12" s="186">
        <v>40.720385756214696</v>
      </c>
      <c r="BV12" s="186">
        <v>42.120568717641298</v>
      </c>
      <c r="BW12" s="186">
        <v>60.5816462900506</v>
      </c>
      <c r="BX12" s="186">
        <v>38.9763222703398</v>
      </c>
      <c r="BY12" s="186">
        <v>67.473174207876895</v>
      </c>
      <c r="BZ12" s="186">
        <v>50.190165356764403</v>
      </c>
      <c r="CA12" s="186">
        <v>66.584826972702501</v>
      </c>
      <c r="CB12" s="186">
        <v>50.133277816411798</v>
      </c>
      <c r="CC12" s="186">
        <v>49.771876469244098</v>
      </c>
      <c r="CD12" s="186">
        <v>56.381755015771098</v>
      </c>
      <c r="CE12" s="186">
        <v>72.950312108572504</v>
      </c>
      <c r="CF12" s="186">
        <v>53.7951050641622</v>
      </c>
      <c r="CG12" s="186">
        <v>71.157232749557394</v>
      </c>
      <c r="CH12" s="186">
        <v>56.030917657844498</v>
      </c>
      <c r="CI12" s="186">
        <v>64.115024790462996</v>
      </c>
      <c r="CJ12" s="186">
        <v>59.9507333428189</v>
      </c>
      <c r="CK12" s="186">
        <v>98.213480025890107</v>
      </c>
      <c r="CL12" s="186">
        <v>46.5063705362302</v>
      </c>
      <c r="CM12" s="186">
        <v>70.070525591991498</v>
      </c>
      <c r="CN12" s="186">
        <v>46.034278630053599</v>
      </c>
      <c r="CO12" s="186">
        <v>38.858342144425599</v>
      </c>
      <c r="CP12" s="186">
        <v>44.699187764861001</v>
      </c>
      <c r="CQ12" s="186">
        <v>68.644377004422395</v>
      </c>
      <c r="CR12" s="186">
        <v>47.963634070052898</v>
      </c>
      <c r="CS12" s="186">
        <v>43.735378519622898</v>
      </c>
      <c r="CT12" s="186">
        <v>59.016471541604503</v>
      </c>
      <c r="CU12" s="186">
        <v>69.060274757427194</v>
      </c>
      <c r="CV12" s="186">
        <v>55.344354847382803</v>
      </c>
      <c r="CW12" s="186">
        <v>37.886609607576297</v>
      </c>
      <c r="CX12" s="186">
        <v>46.112925973577497</v>
      </c>
      <c r="CY12" s="186">
        <v>43.690468722853701</v>
      </c>
      <c r="CZ12" s="186">
        <v>34.341811193555301</v>
      </c>
      <c r="DA12" s="186">
        <v>48.501810068688101</v>
      </c>
      <c r="DB12" s="186">
        <v>49.7953482888134</v>
      </c>
      <c r="DC12" s="186">
        <v>59.068801585152798</v>
      </c>
      <c r="DD12" s="186">
        <v>41.5296878586798</v>
      </c>
      <c r="DE12" s="186">
        <v>39.606490646075301</v>
      </c>
      <c r="DF12" s="186">
        <v>35.4008541630593</v>
      </c>
      <c r="DG12" s="186">
        <v>43.698723458511701</v>
      </c>
      <c r="DH12" s="186">
        <v>55.121442023463402</v>
      </c>
      <c r="DI12" s="186">
        <v>51.809356354644102</v>
      </c>
      <c r="DJ12" s="186">
        <v>41.2941361739109</v>
      </c>
      <c r="DK12" s="186">
        <v>48.129976140291902</v>
      </c>
      <c r="DL12" s="186">
        <v>50.342828604526503</v>
      </c>
      <c r="DM12" s="186">
        <v>33.9899664227217</v>
      </c>
      <c r="DN12" s="186">
        <v>49.757658926223598</v>
      </c>
      <c r="DO12" s="186">
        <v>52.7300470560957</v>
      </c>
      <c r="DP12" s="186">
        <v>44.934759179266997</v>
      </c>
      <c r="DQ12" s="186">
        <v>52.944711702545398</v>
      </c>
      <c r="DR12" s="186">
        <v>43.300523447591701</v>
      </c>
      <c r="DS12" s="186">
        <v>40.6228088215329</v>
      </c>
      <c r="DT12" s="186">
        <v>54.298518189731297</v>
      </c>
      <c r="DU12" s="186">
        <v>40.283290713188002</v>
      </c>
      <c r="DV12" s="186">
        <v>44.564289815436403</v>
      </c>
      <c r="DW12" s="313">
        <f t="shared" si="0"/>
        <v>148.2249345520184</v>
      </c>
      <c r="DX12" s="313">
        <f t="shared" si="1"/>
        <v>139.14609871835572</v>
      </c>
      <c r="DY12" s="186">
        <f t="shared" si="2"/>
        <v>692.75305392940083</v>
      </c>
      <c r="DZ12" s="186">
        <f t="shared" si="3"/>
        <v>534.97788641392594</v>
      </c>
      <c r="EA12" s="186">
        <f t="shared" si="4"/>
        <v>564.97821485281486</v>
      </c>
      <c r="EB12" s="264"/>
      <c r="EC12" s="264"/>
    </row>
    <row r="13" spans="1:133" s="188" customFormat="1" ht="13.2">
      <c r="A13" s="260" t="str">
        <f>IF(I!$A$1=1,B13,C13)</f>
        <v>Кіпр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186">
        <v>35.705371044098101</v>
      </c>
      <c r="DW13" s="313">
        <f t="shared" si="0"/>
        <v>89.093088453318799</v>
      </c>
      <c r="DX13" s="313">
        <f t="shared" si="1"/>
        <v>113.7719777909163</v>
      </c>
      <c r="DY13" s="186">
        <f t="shared" si="2"/>
        <v>313.51502576183441</v>
      </c>
      <c r="DZ13" s="186">
        <f t="shared" si="3"/>
        <v>362.17372716352759</v>
      </c>
      <c r="EA13" s="186">
        <f t="shared" si="4"/>
        <v>394.49419358301628</v>
      </c>
      <c r="EB13" s="264"/>
      <c r="EC13" s="264"/>
    </row>
    <row r="14" spans="1:133" s="181" customFormat="1" ht="13.2">
      <c r="A14" s="260" t="str">
        <f>IF(I!$A$1=1,B14,C14)</f>
        <v>Ізраїль</v>
      </c>
      <c r="B14" s="254" t="s">
        <v>111</v>
      </c>
      <c r="C14" s="254" t="s">
        <v>202</v>
      </c>
      <c r="D14" s="185">
        <v>6.0708694585777501</v>
      </c>
      <c r="E14" s="185">
        <v>4.7454407610254501</v>
      </c>
      <c r="F14" s="185">
        <v>6.2840298331955902</v>
      </c>
      <c r="G14" s="185">
        <v>6.3734103740041803</v>
      </c>
      <c r="H14" s="185">
        <v>5.7434302342631298</v>
      </c>
      <c r="I14" s="185">
        <v>6.3554225253165697</v>
      </c>
      <c r="J14" s="185">
        <v>7.3396520451007303</v>
      </c>
      <c r="K14" s="185">
        <v>6.6707424083683602</v>
      </c>
      <c r="L14" s="185">
        <v>5.1040599118358303</v>
      </c>
      <c r="M14" s="185">
        <v>7.8849874988595996</v>
      </c>
      <c r="N14" s="185">
        <v>6.5878015053544203</v>
      </c>
      <c r="O14" s="185">
        <v>7.8018334312926303</v>
      </c>
      <c r="P14" s="255">
        <v>7.3233819842600401</v>
      </c>
      <c r="Q14" s="255">
        <v>8.1275901891276092</v>
      </c>
      <c r="R14" s="255">
        <v>7.5558425790041399</v>
      </c>
      <c r="S14" s="255">
        <v>7.43765972302878</v>
      </c>
      <c r="T14" s="255">
        <v>6.3899217583825303</v>
      </c>
      <c r="U14" s="255">
        <v>7.4970189685181001</v>
      </c>
      <c r="V14" s="255">
        <v>7.4672693817670401</v>
      </c>
      <c r="W14" s="255">
        <v>6.8025842787545203</v>
      </c>
      <c r="X14" s="255">
        <v>8.7349904486837104</v>
      </c>
      <c r="Y14" s="255">
        <v>7.4038216585780798</v>
      </c>
      <c r="Z14" s="255">
        <v>11.0618885398655</v>
      </c>
      <c r="AA14" s="255">
        <v>8.3658136277954096</v>
      </c>
      <c r="AB14" s="255">
        <v>8.2560219765569691</v>
      </c>
      <c r="AC14" s="255">
        <v>9.1012302893281891</v>
      </c>
      <c r="AD14" s="255">
        <v>7.6574110764742302</v>
      </c>
      <c r="AE14" s="255">
        <v>10.8597840063159</v>
      </c>
      <c r="AF14" s="255">
        <v>9.2230546465868706</v>
      </c>
      <c r="AG14" s="255">
        <v>8.2935299422052999</v>
      </c>
      <c r="AH14" s="255">
        <v>10.2497637175344</v>
      </c>
      <c r="AI14" s="255">
        <v>10.906723624068301</v>
      </c>
      <c r="AJ14" s="255">
        <v>8.1368347759748705</v>
      </c>
      <c r="AK14" s="255">
        <v>12.047924452666001</v>
      </c>
      <c r="AL14" s="255">
        <v>10.936907660599999</v>
      </c>
      <c r="AM14" s="255">
        <v>10.389707656213901</v>
      </c>
      <c r="AN14" s="255">
        <v>8.8627498064689707</v>
      </c>
      <c r="AO14" s="255">
        <v>11.4291871542962</v>
      </c>
      <c r="AP14" s="255">
        <v>12.271253963642099</v>
      </c>
      <c r="AQ14" s="255">
        <v>11.762347948663299</v>
      </c>
      <c r="AR14" s="255">
        <v>11.569466863292501</v>
      </c>
      <c r="AS14" s="255">
        <v>10.0146574129374</v>
      </c>
      <c r="AT14" s="255">
        <v>12.032498437718001</v>
      </c>
      <c r="AU14" s="255">
        <v>14.412080039598701</v>
      </c>
      <c r="AV14" s="255">
        <v>11.604880234426499</v>
      </c>
      <c r="AW14" s="255">
        <v>12.377472425397899</v>
      </c>
      <c r="AX14" s="186">
        <v>13.196838937341299</v>
      </c>
      <c r="AY14" s="186">
        <v>13.4423378133292</v>
      </c>
      <c r="AZ14" s="186">
        <v>10.9650032170342</v>
      </c>
      <c r="BA14" s="186">
        <v>13.398580387663101</v>
      </c>
      <c r="BB14" s="186">
        <v>15.7115507954181</v>
      </c>
      <c r="BC14" s="186">
        <v>13.357046839403299</v>
      </c>
      <c r="BD14" s="186">
        <v>17.665745843527301</v>
      </c>
      <c r="BE14" s="186">
        <v>14.7848602799557</v>
      </c>
      <c r="BF14" s="186">
        <v>14.083078646410501</v>
      </c>
      <c r="BG14" s="186">
        <v>15.183020241534299</v>
      </c>
      <c r="BH14" s="186">
        <v>16.6476478859373</v>
      </c>
      <c r="BI14" s="186">
        <v>16.482798821993399</v>
      </c>
      <c r="BJ14" s="186">
        <v>16.9112395572369</v>
      </c>
      <c r="BK14" s="186">
        <v>18.408450158920399</v>
      </c>
      <c r="BL14" s="186">
        <v>16.008917066144601</v>
      </c>
      <c r="BM14" s="186">
        <v>20.1166835859466</v>
      </c>
      <c r="BN14" s="186">
        <v>20.0437422080443</v>
      </c>
      <c r="BO14" s="186">
        <v>14.2454814860896</v>
      </c>
      <c r="BP14" s="186">
        <v>18.7121861577793</v>
      </c>
      <c r="BQ14" s="186">
        <v>17.065806194451302</v>
      </c>
      <c r="BR14" s="186">
        <v>18.206908515060199</v>
      </c>
      <c r="BS14" s="186">
        <v>23.7306122914332</v>
      </c>
      <c r="BT14" s="186">
        <v>18.214931052525301</v>
      </c>
      <c r="BU14" s="186">
        <v>22.533179726650101</v>
      </c>
      <c r="BV14" s="186">
        <v>24.588555863875701</v>
      </c>
      <c r="BW14" s="186">
        <v>24.988404154435401</v>
      </c>
      <c r="BX14" s="186">
        <v>20.815680722446601</v>
      </c>
      <c r="BY14" s="186">
        <v>31.528698635231699</v>
      </c>
      <c r="BZ14" s="186">
        <v>24.8237758512761</v>
      </c>
      <c r="CA14" s="186">
        <v>26.764450089274401</v>
      </c>
      <c r="CB14" s="186">
        <v>25.1729232386833</v>
      </c>
      <c r="CC14" s="186">
        <v>22.8616828564938</v>
      </c>
      <c r="CD14" s="186">
        <v>25.071025771943201</v>
      </c>
      <c r="CE14" s="186">
        <v>30.050400768150698</v>
      </c>
      <c r="CF14" s="186">
        <v>25.515450324907601</v>
      </c>
      <c r="CG14" s="186">
        <v>28.6026946969195</v>
      </c>
      <c r="CH14" s="186">
        <v>34.049883741645502</v>
      </c>
      <c r="CI14" s="186">
        <v>38.828323832836297</v>
      </c>
      <c r="CJ14" s="186">
        <v>26.672884416617698</v>
      </c>
      <c r="CK14" s="186">
        <v>45.772405955809802</v>
      </c>
      <c r="CL14" s="186">
        <v>25.073035071536001</v>
      </c>
      <c r="CM14" s="186">
        <v>31.917143449204701</v>
      </c>
      <c r="CN14" s="186">
        <v>26.7831391494645</v>
      </c>
      <c r="CO14" s="186">
        <v>26.707482800893398</v>
      </c>
      <c r="CP14" s="186">
        <v>25.656813639507</v>
      </c>
      <c r="CQ14" s="186">
        <v>26.493794299219701</v>
      </c>
      <c r="CR14" s="186">
        <v>27.3729345707786</v>
      </c>
      <c r="CS14" s="186">
        <v>26.717592848903699</v>
      </c>
      <c r="CT14" s="186">
        <v>24.273850052716199</v>
      </c>
      <c r="CU14" s="186">
        <v>33.768652137995701</v>
      </c>
      <c r="CV14" s="186">
        <v>24.672026110526701</v>
      </c>
      <c r="CW14" s="186">
        <v>26.807646205150998</v>
      </c>
      <c r="CX14" s="186">
        <v>28.593088261278101</v>
      </c>
      <c r="CY14" s="186">
        <v>21.2963099536077</v>
      </c>
      <c r="CZ14" s="186">
        <v>24.7850709213191</v>
      </c>
      <c r="DA14" s="186">
        <v>24.5665676685291</v>
      </c>
      <c r="DB14" s="186">
        <v>22.3050718868183</v>
      </c>
      <c r="DC14" s="186">
        <v>24.417714211083599</v>
      </c>
      <c r="DD14" s="186">
        <v>24.212289187796301</v>
      </c>
      <c r="DE14" s="186">
        <v>24.603886116673898</v>
      </c>
      <c r="DF14" s="186">
        <v>23.9367301803454</v>
      </c>
      <c r="DG14" s="186">
        <v>22.7954163818555</v>
      </c>
      <c r="DH14" s="186">
        <v>31.020145048135799</v>
      </c>
      <c r="DI14" s="186">
        <v>21.286906394850899</v>
      </c>
      <c r="DJ14" s="186">
        <v>27.4340520447034</v>
      </c>
      <c r="DK14" s="186">
        <v>20.187364819214299</v>
      </c>
      <c r="DL14" s="186">
        <v>30.154119677178102</v>
      </c>
      <c r="DM14" s="186">
        <v>22.636958423709501</v>
      </c>
      <c r="DN14" s="186">
        <v>19.120957365247602</v>
      </c>
      <c r="DO14" s="186">
        <v>25.7378343184835</v>
      </c>
      <c r="DP14" s="186">
        <v>21.112414992638101</v>
      </c>
      <c r="DQ14" s="186">
        <v>26.525270517006899</v>
      </c>
      <c r="DR14" s="186">
        <v>20.2775179292342</v>
      </c>
      <c r="DS14" s="186">
        <v>31.167545832688202</v>
      </c>
      <c r="DT14" s="186">
        <v>24.319756997049399</v>
      </c>
      <c r="DU14" s="186">
        <v>18.525668187805898</v>
      </c>
      <c r="DV14" s="186">
        <v>23.863328396944699</v>
      </c>
      <c r="DW14" s="313">
        <f t="shared" si="0"/>
        <v>79.741103487690097</v>
      </c>
      <c r="DX14" s="313">
        <f t="shared" si="1"/>
        <v>66.708753581799996</v>
      </c>
      <c r="DY14" s="186">
        <f t="shared" si="2"/>
        <v>347.20972839264698</v>
      </c>
      <c r="DZ14" s="186">
        <f t="shared" si="3"/>
        <v>292.99181708498469</v>
      </c>
      <c r="EA14" s="186">
        <f t="shared" si="4"/>
        <v>296.66108736309047</v>
      </c>
      <c r="EB14" s="264"/>
      <c r="EC14" s="264"/>
    </row>
    <row r="15" spans="1:133" s="181" customFormat="1" ht="13.2">
      <c r="A15" s="260" t="str">
        <f>IF(I!$A$1=1,B15,C15)</f>
        <v>Швейцарія</v>
      </c>
      <c r="B15" s="254" t="s">
        <v>112</v>
      </c>
      <c r="C15" s="254" t="s">
        <v>203</v>
      </c>
      <c r="D15" s="185">
        <v>8.9494606360639999</v>
      </c>
      <c r="E15" s="185">
        <v>6.7467405940308103</v>
      </c>
      <c r="F15" s="185">
        <v>10.943765585370899</v>
      </c>
      <c r="G15" s="185">
        <v>12.265959360927001</v>
      </c>
      <c r="H15" s="185">
        <v>10.4431161742715</v>
      </c>
      <c r="I15" s="185">
        <v>9.1424835198970307</v>
      </c>
      <c r="J15" s="185">
        <v>11.070637906657399</v>
      </c>
      <c r="K15" s="185">
        <v>9.4785985322913096</v>
      </c>
      <c r="L15" s="185">
        <v>5.82282835180823</v>
      </c>
      <c r="M15" s="185">
        <v>14.199982534718799</v>
      </c>
      <c r="N15" s="185">
        <v>5.8819367490465098</v>
      </c>
      <c r="O15" s="185">
        <v>18.8333817418922</v>
      </c>
      <c r="P15" s="255">
        <v>4.1628297420530398</v>
      </c>
      <c r="Q15" s="255">
        <v>11.188015304309699</v>
      </c>
      <c r="R15" s="255">
        <v>16.1761629087998</v>
      </c>
      <c r="S15" s="255">
        <v>10.0358862356436</v>
      </c>
      <c r="T15" s="255">
        <v>10.157905648098501</v>
      </c>
      <c r="U15" s="255">
        <v>10.605844994041799</v>
      </c>
      <c r="V15" s="255">
        <v>11.743563028841001</v>
      </c>
      <c r="W15" s="255">
        <v>10.5151665266782</v>
      </c>
      <c r="X15" s="255">
        <v>10.0742360964298</v>
      </c>
      <c r="Y15" s="255">
        <v>11.2674793833114</v>
      </c>
      <c r="Z15" s="255">
        <v>10.821185733767001</v>
      </c>
      <c r="AA15" s="255">
        <v>10.4521250077484</v>
      </c>
      <c r="AB15" s="255">
        <v>10.674871400354901</v>
      </c>
      <c r="AC15" s="255">
        <v>11.570119077874599</v>
      </c>
      <c r="AD15" s="255">
        <v>11.1480475234391</v>
      </c>
      <c r="AE15" s="255">
        <v>10.6101837392919</v>
      </c>
      <c r="AF15" s="255">
        <v>11.1039523911359</v>
      </c>
      <c r="AG15" s="255">
        <v>11.0743352556073</v>
      </c>
      <c r="AH15" s="255">
        <v>10.5707915614567</v>
      </c>
      <c r="AI15" s="255">
        <v>11.396206217169199</v>
      </c>
      <c r="AJ15" s="255">
        <v>10.9707465291654</v>
      </c>
      <c r="AK15" s="255">
        <v>11.881948298573199</v>
      </c>
      <c r="AL15" s="255">
        <v>11.726162184524201</v>
      </c>
      <c r="AM15" s="255">
        <v>12.3845705258771</v>
      </c>
      <c r="AN15" s="255">
        <v>12.419953253458001</v>
      </c>
      <c r="AO15" s="255">
        <v>12.2228469420727</v>
      </c>
      <c r="AP15" s="255">
        <v>11.215027388436599</v>
      </c>
      <c r="AQ15" s="255">
        <v>12.4172939495423</v>
      </c>
      <c r="AR15" s="255">
        <v>12.5876136147767</v>
      </c>
      <c r="AS15" s="255">
        <v>13.243193486226099</v>
      </c>
      <c r="AT15" s="255">
        <v>12.309599611104099</v>
      </c>
      <c r="AU15" s="255">
        <v>13.855927769002699</v>
      </c>
      <c r="AV15" s="255">
        <v>12.646206259084201</v>
      </c>
      <c r="AW15" s="255">
        <v>13.6945163014593</v>
      </c>
      <c r="AX15" s="186">
        <v>15.3712564173756</v>
      </c>
      <c r="AY15" s="186">
        <v>16.377005780517699</v>
      </c>
      <c r="AZ15" s="186">
        <v>14.7092739557258</v>
      </c>
      <c r="BA15" s="186">
        <v>18.8568252759137</v>
      </c>
      <c r="BB15" s="186">
        <v>14.801194443815501</v>
      </c>
      <c r="BC15" s="186">
        <v>16.199867931602601</v>
      </c>
      <c r="BD15" s="186">
        <v>17.5053733389068</v>
      </c>
      <c r="BE15" s="186">
        <v>15.686262081550399</v>
      </c>
      <c r="BF15" s="186">
        <v>17.727916096518701</v>
      </c>
      <c r="BG15" s="186">
        <v>17.110229356962201</v>
      </c>
      <c r="BH15" s="186">
        <v>16.726326520592401</v>
      </c>
      <c r="BI15" s="186">
        <v>17.9978228382395</v>
      </c>
      <c r="BJ15" s="186">
        <v>17.888206560877101</v>
      </c>
      <c r="BK15" s="186">
        <v>21.681762851784399</v>
      </c>
      <c r="BL15" s="186">
        <v>8.2123635586826609</v>
      </c>
      <c r="BM15" s="186">
        <v>7.5371200939251004</v>
      </c>
      <c r="BN15" s="186">
        <v>7.9050939077154201</v>
      </c>
      <c r="BO15" s="186">
        <v>7.8939507258860599</v>
      </c>
      <c r="BP15" s="186">
        <v>7.8890259805816996</v>
      </c>
      <c r="BQ15" s="186">
        <v>7.4741877598723496</v>
      </c>
      <c r="BR15" s="186">
        <v>8.7802301161335503</v>
      </c>
      <c r="BS15" s="186">
        <v>8.3961720797846997</v>
      </c>
      <c r="BT15" s="186">
        <v>9.2576758187159793</v>
      </c>
      <c r="BU15" s="186">
        <v>11.2054354220245</v>
      </c>
      <c r="BV15" s="186">
        <v>14.8519114207811</v>
      </c>
      <c r="BW15" s="186">
        <v>11.6247270692774</v>
      </c>
      <c r="BX15" s="186">
        <v>8.35601592757655</v>
      </c>
      <c r="BY15" s="186">
        <v>10.4273136608239</v>
      </c>
      <c r="BZ15" s="186">
        <v>11.7697094614504</v>
      </c>
      <c r="CA15" s="186">
        <v>34.827263023609802</v>
      </c>
      <c r="CB15" s="186">
        <v>24.523773578979199</v>
      </c>
      <c r="CC15" s="186">
        <v>29.914467399290601</v>
      </c>
      <c r="CD15" s="186">
        <v>23.504018141592301</v>
      </c>
      <c r="CE15" s="186">
        <v>26.520267363506701</v>
      </c>
      <c r="CF15" s="186">
        <v>26.417183154281801</v>
      </c>
      <c r="CG15" s="186">
        <v>27.554518585850602</v>
      </c>
      <c r="CH15" s="186">
        <v>27.7165317905209</v>
      </c>
      <c r="CI15" s="186">
        <v>33.871299811515101</v>
      </c>
      <c r="CJ15" s="186">
        <v>28.321754403077399</v>
      </c>
      <c r="CK15" s="186">
        <v>32.716438742499101</v>
      </c>
      <c r="CL15" s="186">
        <v>33.067495557137498</v>
      </c>
      <c r="CM15" s="186">
        <v>28.757228327665601</v>
      </c>
      <c r="CN15" s="186">
        <v>28.158362223860099</v>
      </c>
      <c r="CO15" s="186">
        <v>23.287635388257101</v>
      </c>
      <c r="CP15" s="186">
        <v>29.866162154098301</v>
      </c>
      <c r="CQ15" s="186">
        <v>26.2590179810663</v>
      </c>
      <c r="CR15" s="186">
        <v>22.674078438683701</v>
      </c>
      <c r="CS15" s="186">
        <v>22.850793999911001</v>
      </c>
      <c r="CT15" s="186">
        <v>27.190828777988699</v>
      </c>
      <c r="CU15" s="186">
        <v>28.330661094261401</v>
      </c>
      <c r="CV15" s="186">
        <v>24.681402358147999</v>
      </c>
      <c r="CW15" s="186">
        <v>24.835757108899401</v>
      </c>
      <c r="CX15" s="186">
        <v>22.6712817398999</v>
      </c>
      <c r="CY15" s="186">
        <v>23.196479930168699</v>
      </c>
      <c r="CZ15" s="186">
        <v>23.509061515462601</v>
      </c>
      <c r="DA15" s="186">
        <v>22.759010143750899</v>
      </c>
      <c r="DB15" s="186">
        <v>23.636950180100499</v>
      </c>
      <c r="DC15" s="186">
        <v>21.653444282822701</v>
      </c>
      <c r="DD15" s="186">
        <v>21.209024320017999</v>
      </c>
      <c r="DE15" s="186">
        <v>22.712305241890299</v>
      </c>
      <c r="DF15" s="186">
        <v>21.3564109836603</v>
      </c>
      <c r="DG15" s="186">
        <v>21.879026622816401</v>
      </c>
      <c r="DH15" s="186">
        <v>24.200117342385099</v>
      </c>
      <c r="DI15" s="186">
        <v>21.413654193198902</v>
      </c>
      <c r="DJ15" s="186">
        <v>23.0360261465507</v>
      </c>
      <c r="DK15" s="186">
        <v>22.240153871234401</v>
      </c>
      <c r="DL15" s="186">
        <v>25.787260797451999</v>
      </c>
      <c r="DM15" s="186">
        <v>20.508181476790401</v>
      </c>
      <c r="DN15" s="186">
        <v>21.9041578460793</v>
      </c>
      <c r="DO15" s="186">
        <v>19.830526797118601</v>
      </c>
      <c r="DP15" s="186">
        <v>18.645584599895798</v>
      </c>
      <c r="DQ15" s="186">
        <v>23.3601011251614</v>
      </c>
      <c r="DR15" s="186">
        <v>20.016552660963502</v>
      </c>
      <c r="DS15" s="186">
        <v>24.594645233478602</v>
      </c>
      <c r="DT15" s="186">
        <v>23.008757816087002</v>
      </c>
      <c r="DU15" s="186">
        <v>20.946099199049499</v>
      </c>
      <c r="DV15" s="186">
        <v>20.7210498825239</v>
      </c>
      <c r="DW15" s="313">
        <f t="shared" si="0"/>
        <v>68.649797682134704</v>
      </c>
      <c r="DX15" s="313">
        <f t="shared" si="1"/>
        <v>64.675906897660397</v>
      </c>
      <c r="DY15" s="186">
        <f t="shared" si="2"/>
        <v>331.48045708850623</v>
      </c>
      <c r="DZ15" s="186">
        <f t="shared" si="3"/>
        <v>274.10015442763768</v>
      </c>
      <c r="EA15" s="186">
        <f t="shared" si="4"/>
        <v>265.53696209030875</v>
      </c>
      <c r="EB15" s="264"/>
      <c r="EC15" s="264"/>
    </row>
    <row r="16" spans="1:133" s="181" customFormat="1" ht="13.2">
      <c r="A16" s="260" t="str">
        <f>IF(I!$A$1=1,B16,C16)</f>
        <v>Німеччина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186">
        <v>20.547816304946</v>
      </c>
      <c r="DW16" s="313">
        <f t="shared" si="0"/>
        <v>61.935955651925198</v>
      </c>
      <c r="DX16" s="313">
        <f t="shared" si="1"/>
        <v>60.647203529465301</v>
      </c>
      <c r="DY16" s="186">
        <f t="shared" si="2"/>
        <v>285.79503500027647</v>
      </c>
      <c r="DZ16" s="186">
        <f t="shared" si="3"/>
        <v>274.96259828878527</v>
      </c>
      <c r="EA16" s="186">
        <f t="shared" si="4"/>
        <v>263.2726470563145</v>
      </c>
      <c r="EB16" s="264"/>
      <c r="EC16" s="264"/>
    </row>
    <row r="17" spans="1:133" s="181" customFormat="1" ht="13.2">
      <c r="A17" s="260" t="str">
        <f>IF(I!$A$1=1,B17,C17)</f>
        <v>Естонія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186">
        <v>17.114458517262602</v>
      </c>
      <c r="DW17" s="313">
        <f t="shared" si="0"/>
        <v>40.437769351284402</v>
      </c>
      <c r="DX17" s="313">
        <f t="shared" si="1"/>
        <v>46.396530746581405</v>
      </c>
      <c r="DY17" s="186">
        <f t="shared" si="2"/>
        <v>137.50436415793448</v>
      </c>
      <c r="DZ17" s="186">
        <f t="shared" si="3"/>
        <v>158.49080744880459</v>
      </c>
      <c r="EA17" s="186">
        <f t="shared" si="4"/>
        <v>166.1910337887939</v>
      </c>
      <c r="EB17" s="264"/>
      <c r="EC17" s="264"/>
    </row>
    <row r="18" spans="1:133" s="181" customFormat="1" ht="13.2">
      <c r="A18" s="260" t="str">
        <f>IF(I!$A$1=1,B18,C18)</f>
        <v>Польща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186">
        <v>13.9632720053594</v>
      </c>
      <c r="DW18" s="313">
        <f t="shared" si="0"/>
        <v>35.5651640153866</v>
      </c>
      <c r="DX18" s="313">
        <f t="shared" si="1"/>
        <v>39.9435392028659</v>
      </c>
      <c r="DY18" s="186">
        <f>SUM(CJ18:CU18)</f>
        <v>122.12661419879231</v>
      </c>
      <c r="DZ18" s="186">
        <f>SUM(CV18:DG18)</f>
        <v>161.824262120518</v>
      </c>
      <c r="EA18" s="186">
        <f t="shared" si="4"/>
        <v>166.43945284754489</v>
      </c>
      <c r="EB18" s="264"/>
      <c r="EC18" s="264"/>
    </row>
    <row r="19" spans="1:133" s="181" customFormat="1" ht="13.2">
      <c r="A19" s="260" t="str">
        <f>IF(I!$A$1=1,B19,C19)</f>
        <v>Об'єднані Арабські Емірати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186">
        <v>11.328480024148099</v>
      </c>
      <c r="DW19" s="313">
        <f t="shared" si="0"/>
        <v>32.018497278848855</v>
      </c>
      <c r="DX19" s="313">
        <f t="shared" si="1"/>
        <v>35.4264693239991</v>
      </c>
      <c r="DY19" s="186">
        <f t="shared" si="2"/>
        <v>92.893095734118816</v>
      </c>
      <c r="DZ19" s="186">
        <f t="shared" si="3"/>
        <v>110.24086264078575</v>
      </c>
      <c r="EA19" s="186">
        <f t="shared" si="4"/>
        <v>138.09099916217727</v>
      </c>
      <c r="EB19" s="264"/>
      <c r="EC19" s="264"/>
    </row>
    <row r="20" spans="1:133" s="181" customFormat="1" ht="13.2">
      <c r="A20" s="260" t="str">
        <f>IF(I!$A$1=1,B20,C20)</f>
        <v>Нідерланди</v>
      </c>
      <c r="B20" s="254" t="s">
        <v>116</v>
      </c>
      <c r="C20" s="254" t="s">
        <v>207</v>
      </c>
      <c r="D20" s="185">
        <v>2.21747168030539</v>
      </c>
      <c r="E20" s="185">
        <v>1.4251903317179</v>
      </c>
      <c r="F20" s="185">
        <v>2.3781373233557099</v>
      </c>
      <c r="G20" s="185">
        <v>1.8037844279164801</v>
      </c>
      <c r="H20" s="185">
        <v>1.9232020852975</v>
      </c>
      <c r="I20" s="185">
        <v>2.3425499923645399</v>
      </c>
      <c r="J20" s="185">
        <v>1.9641874357806799</v>
      </c>
      <c r="K20" s="185">
        <v>1.7115769771621201</v>
      </c>
      <c r="L20" s="185">
        <v>1.76692717369396</v>
      </c>
      <c r="M20" s="185">
        <v>2.0145477078367202</v>
      </c>
      <c r="N20" s="185">
        <v>2.85156593232694</v>
      </c>
      <c r="O20" s="185">
        <v>2.8916005869440902</v>
      </c>
      <c r="P20" s="255">
        <v>2.9184455722874598</v>
      </c>
      <c r="Q20" s="255">
        <v>3.1384292716743598</v>
      </c>
      <c r="R20" s="255">
        <v>3.1496533934477302</v>
      </c>
      <c r="S20" s="255">
        <v>3.3796902748814301</v>
      </c>
      <c r="T20" s="255">
        <v>3.5173943905178802</v>
      </c>
      <c r="U20" s="255">
        <v>3.1650361636745399</v>
      </c>
      <c r="V20" s="255">
        <v>3.2095492645497701</v>
      </c>
      <c r="W20" s="255">
        <v>4.9050611763505696</v>
      </c>
      <c r="X20" s="255">
        <v>3.2367578232985901</v>
      </c>
      <c r="Y20" s="255">
        <v>3.3742480198825202</v>
      </c>
      <c r="Z20" s="255">
        <v>3.4366563042511502</v>
      </c>
      <c r="AA20" s="255">
        <v>4.3371809340314202</v>
      </c>
      <c r="AB20" s="255">
        <v>4.5498837811164101</v>
      </c>
      <c r="AC20" s="255">
        <v>3.9865905730981401</v>
      </c>
      <c r="AD20" s="255">
        <v>3.38507537045975</v>
      </c>
      <c r="AE20" s="255">
        <v>3.5306528448324799</v>
      </c>
      <c r="AF20" s="255">
        <v>4.4963699072852199</v>
      </c>
      <c r="AG20" s="255">
        <v>3.7210703568548298</v>
      </c>
      <c r="AH20" s="255">
        <v>4.2023839602153696</v>
      </c>
      <c r="AI20" s="255">
        <v>5.7012470420367798</v>
      </c>
      <c r="AJ20" s="255">
        <v>4.4799021078612196</v>
      </c>
      <c r="AK20" s="255">
        <v>4.5605538038331401</v>
      </c>
      <c r="AL20" s="255">
        <v>5.24970417949182</v>
      </c>
      <c r="AM20" s="255">
        <v>4.9338067594190402</v>
      </c>
      <c r="AN20" s="255">
        <v>4.4105523580514996</v>
      </c>
      <c r="AO20" s="255">
        <v>4.9052195446839697</v>
      </c>
      <c r="AP20" s="255">
        <v>4.9720230940834096</v>
      </c>
      <c r="AQ20" s="255">
        <v>4.8738753932785297</v>
      </c>
      <c r="AR20" s="255">
        <v>4.9153995207886698</v>
      </c>
      <c r="AS20" s="255">
        <v>6.2588498294030002</v>
      </c>
      <c r="AT20" s="255">
        <v>5.3355952237484301</v>
      </c>
      <c r="AU20" s="255">
        <v>6.2902855599441896</v>
      </c>
      <c r="AV20" s="255">
        <v>5.7026044707076</v>
      </c>
      <c r="AW20" s="255">
        <v>6.0036135083682796</v>
      </c>
      <c r="AX20" s="186">
        <v>6.7671995160717797</v>
      </c>
      <c r="AY20" s="186">
        <v>7.1925782166855203</v>
      </c>
      <c r="AZ20" s="186">
        <v>6.85367424936641</v>
      </c>
      <c r="BA20" s="186">
        <v>6.4980676052518804</v>
      </c>
      <c r="BB20" s="186">
        <v>7.2065791487985997</v>
      </c>
      <c r="BC20" s="186">
        <v>7.22108656852682</v>
      </c>
      <c r="BD20" s="186">
        <v>9.4259562280323408</v>
      </c>
      <c r="BE20" s="186">
        <v>8.1559793321587097</v>
      </c>
      <c r="BF20" s="186">
        <v>9.5967880807100592</v>
      </c>
      <c r="BG20" s="186">
        <v>8.08211059418832</v>
      </c>
      <c r="BH20" s="186">
        <v>6.5838840053309502</v>
      </c>
      <c r="BI20" s="186">
        <v>8.4190768826760802</v>
      </c>
      <c r="BJ20" s="186">
        <v>7.6922864049144399</v>
      </c>
      <c r="BK20" s="186">
        <v>9.2492244713136902</v>
      </c>
      <c r="BL20" s="186">
        <v>6.8782233724986197</v>
      </c>
      <c r="BM20" s="186">
        <v>7.6399431356534304</v>
      </c>
      <c r="BN20" s="186">
        <v>8.8350657680247604</v>
      </c>
      <c r="BO20" s="186">
        <v>8.5559306926627698</v>
      </c>
      <c r="BP20" s="186">
        <v>8.70407362478376</v>
      </c>
      <c r="BQ20" s="186">
        <v>9.0547252874009398</v>
      </c>
      <c r="BR20" s="186">
        <v>10.8762396918215</v>
      </c>
      <c r="BS20" s="186">
        <v>7.4518800190007397</v>
      </c>
      <c r="BT20" s="186">
        <v>10.2273333410684</v>
      </c>
      <c r="BU20" s="186">
        <v>9.5163855070297991</v>
      </c>
      <c r="BV20" s="186">
        <v>8.3519231556999305</v>
      </c>
      <c r="BW20" s="186">
        <v>11.879210024613</v>
      </c>
      <c r="BX20" s="186">
        <v>10.735200623427</v>
      </c>
      <c r="BY20" s="186">
        <v>10.3008831443888</v>
      </c>
      <c r="BZ20" s="186">
        <v>11.814935955671199</v>
      </c>
      <c r="CA20" s="186">
        <v>9.7877687848766595</v>
      </c>
      <c r="CB20" s="186">
        <v>12.918083295035901</v>
      </c>
      <c r="CC20" s="186">
        <v>12.292678690832201</v>
      </c>
      <c r="CD20" s="186">
        <v>10.6315094236676</v>
      </c>
      <c r="CE20" s="186">
        <v>12.5019630822159</v>
      </c>
      <c r="CF20" s="186">
        <v>11.643429187631201</v>
      </c>
      <c r="CG20" s="186">
        <v>13.740637437668701</v>
      </c>
      <c r="CH20" s="186">
        <v>12.725239857385199</v>
      </c>
      <c r="CI20" s="186">
        <v>16.3875349681431</v>
      </c>
      <c r="CJ20" s="186">
        <v>11.4607995836285</v>
      </c>
      <c r="CK20" s="186">
        <v>19.350897929041899</v>
      </c>
      <c r="CL20" s="186">
        <v>8.8359971391917007</v>
      </c>
      <c r="CM20" s="186">
        <v>13.4639132793607</v>
      </c>
      <c r="CN20" s="186">
        <v>10.599847949243101</v>
      </c>
      <c r="CO20" s="186">
        <v>9.9945750169846601</v>
      </c>
      <c r="CP20" s="186">
        <v>13.654663375320499</v>
      </c>
      <c r="CQ20" s="186">
        <v>17.1131408385009</v>
      </c>
      <c r="CR20" s="186">
        <v>9.0231017549825001</v>
      </c>
      <c r="CS20" s="186">
        <v>9.4397319695375401</v>
      </c>
      <c r="CT20" s="186">
        <v>9.3473235679409807</v>
      </c>
      <c r="CU20" s="186">
        <v>13.525541405415</v>
      </c>
      <c r="CV20" s="186">
        <v>8.9975816896691097</v>
      </c>
      <c r="CW20" s="186">
        <v>12.1654440425104</v>
      </c>
      <c r="CX20" s="186">
        <v>11.943453435928699</v>
      </c>
      <c r="CY20" s="186">
        <v>9.4210590741124705</v>
      </c>
      <c r="CZ20" s="186">
        <v>11.088698963364701</v>
      </c>
      <c r="DA20" s="186">
        <v>13.5248071568602</v>
      </c>
      <c r="DB20" s="186">
        <v>13.7037263621915</v>
      </c>
      <c r="DC20" s="186">
        <v>9.2202080594145706</v>
      </c>
      <c r="DD20" s="186">
        <v>8.6678782987556797</v>
      </c>
      <c r="DE20" s="186">
        <v>10.042168297336699</v>
      </c>
      <c r="DF20" s="186">
        <v>11.6354539277482</v>
      </c>
      <c r="DG20" s="186">
        <v>11.2530356163736</v>
      </c>
      <c r="DH20" s="186">
        <v>9.7617797108266995</v>
      </c>
      <c r="DI20" s="186">
        <v>13.2489303095018</v>
      </c>
      <c r="DJ20" s="186">
        <v>8.8418619279057005</v>
      </c>
      <c r="DK20" s="186">
        <v>10.347825632966</v>
      </c>
      <c r="DL20" s="186">
        <v>11.4553349229743</v>
      </c>
      <c r="DM20" s="186">
        <v>9.8749415942054597</v>
      </c>
      <c r="DN20" s="186">
        <v>16.5064678299684</v>
      </c>
      <c r="DO20" s="186">
        <v>9.4285668941937004</v>
      </c>
      <c r="DP20" s="186">
        <v>9.3313819632905801</v>
      </c>
      <c r="DQ20" s="186">
        <v>10.787844472903901</v>
      </c>
      <c r="DR20" s="186">
        <v>10.235569380496599</v>
      </c>
      <c r="DS20" s="186">
        <v>13.7177682414807</v>
      </c>
      <c r="DT20" s="186">
        <v>9.8941504873145298</v>
      </c>
      <c r="DU20" s="186">
        <v>9.8987848569993808</v>
      </c>
      <c r="DV20" s="186">
        <v>11.7823978425573</v>
      </c>
      <c r="DW20" s="313">
        <f t="shared" si="0"/>
        <v>31.8525719482342</v>
      </c>
      <c r="DX20" s="313">
        <f t="shared" si="1"/>
        <v>31.575333186871212</v>
      </c>
      <c r="DY20" s="186">
        <f t="shared" si="2"/>
        <v>145.80953380914795</v>
      </c>
      <c r="DZ20" s="186">
        <f t="shared" si="3"/>
        <v>131.66351492426585</v>
      </c>
      <c r="EA20" s="186">
        <f t="shared" si="4"/>
        <v>133.53827288071386</v>
      </c>
      <c r="EB20" s="264"/>
      <c r="EC20" s="264"/>
    </row>
    <row r="21" spans="1:133" s="181" customFormat="1" ht="13.2">
      <c r="A21" s="260" t="str">
        <f>IF(I!$A$1=1,B21,C21)</f>
        <v>Канада</v>
      </c>
      <c r="B21" s="254" t="s">
        <v>117</v>
      </c>
      <c r="C21" s="254" t="s">
        <v>208</v>
      </c>
      <c r="D21" s="185">
        <v>1.4570007733792101</v>
      </c>
      <c r="E21" s="185">
        <v>1.72650638132603</v>
      </c>
      <c r="F21" s="185">
        <v>9.3704425986633595</v>
      </c>
      <c r="G21" s="185">
        <v>2.0256889013299602</v>
      </c>
      <c r="H21" s="185">
        <v>2.1692588653024001</v>
      </c>
      <c r="I21" s="185">
        <v>8.0370678151032404</v>
      </c>
      <c r="J21" s="185">
        <v>2.0392463377240899</v>
      </c>
      <c r="K21" s="185">
        <v>4.7436264143717199</v>
      </c>
      <c r="L21" s="185">
        <v>6.6869113017608903</v>
      </c>
      <c r="M21" s="185">
        <v>2.1970943856951699</v>
      </c>
      <c r="N21" s="185">
        <v>5.3735092841043199</v>
      </c>
      <c r="O21" s="185">
        <v>6.1893827695213401</v>
      </c>
      <c r="P21" s="255">
        <v>4.8307029592394803</v>
      </c>
      <c r="Q21" s="255">
        <v>6.0603870063773204</v>
      </c>
      <c r="R21" s="255">
        <v>8.0393612811840995</v>
      </c>
      <c r="S21" s="255">
        <v>3.85092132317244</v>
      </c>
      <c r="T21" s="255">
        <v>5.1584322550871899</v>
      </c>
      <c r="U21" s="255">
        <v>6.5064781603577204</v>
      </c>
      <c r="V21" s="255">
        <v>3.9739106450607302</v>
      </c>
      <c r="W21" s="255">
        <v>2.0641351505842098</v>
      </c>
      <c r="X21" s="255">
        <v>5.68261124170348</v>
      </c>
      <c r="Y21" s="255">
        <v>5.7777816848124699</v>
      </c>
      <c r="Z21" s="255">
        <v>2.44403302401206</v>
      </c>
      <c r="AA21" s="255">
        <v>10.6361240272463</v>
      </c>
      <c r="AB21" s="255">
        <v>2.3759676804198602</v>
      </c>
      <c r="AC21" s="255">
        <v>2.22566918141003</v>
      </c>
      <c r="AD21" s="255">
        <v>7.2950303153618004</v>
      </c>
      <c r="AE21" s="255">
        <v>2.2733305445676399</v>
      </c>
      <c r="AF21" s="255">
        <v>7.5671675217407204</v>
      </c>
      <c r="AG21" s="255">
        <v>6.0304251029115603</v>
      </c>
      <c r="AH21" s="255">
        <v>5.0846825302677896</v>
      </c>
      <c r="AI21" s="255">
        <v>2.84292576707178</v>
      </c>
      <c r="AJ21" s="255">
        <v>3.83752818626352</v>
      </c>
      <c r="AK21" s="255">
        <v>4.1739557999473602</v>
      </c>
      <c r="AL21" s="255">
        <v>2.93850260326455</v>
      </c>
      <c r="AM21" s="255">
        <v>11.3153302118632</v>
      </c>
      <c r="AN21" s="255">
        <v>3.1685023036854298</v>
      </c>
      <c r="AO21" s="255">
        <v>3.04107812639772</v>
      </c>
      <c r="AP21" s="255">
        <v>12.063256163063199</v>
      </c>
      <c r="AQ21" s="255">
        <v>3.6276715905239598</v>
      </c>
      <c r="AR21" s="255">
        <v>6.7546354664439097</v>
      </c>
      <c r="AS21" s="255">
        <v>10.473794628669401</v>
      </c>
      <c r="AT21" s="255">
        <v>4.3548394060854196</v>
      </c>
      <c r="AU21" s="255">
        <v>11.5219455721394</v>
      </c>
      <c r="AV21" s="255">
        <v>3.2798902772533398</v>
      </c>
      <c r="AW21" s="255">
        <v>12.2173012938909</v>
      </c>
      <c r="AX21" s="186">
        <v>3.8234515392078201</v>
      </c>
      <c r="AY21" s="186">
        <v>4.6198455677719696</v>
      </c>
      <c r="AZ21" s="186">
        <v>4.4637895820316098</v>
      </c>
      <c r="BA21" s="186">
        <v>5.0213082300071097</v>
      </c>
      <c r="BB21" s="186">
        <v>11.0747394804108</v>
      </c>
      <c r="BC21" s="186">
        <v>4.1878006049884799</v>
      </c>
      <c r="BD21" s="186">
        <v>14.790975240674801</v>
      </c>
      <c r="BE21" s="186">
        <v>11.532159634403101</v>
      </c>
      <c r="BF21" s="186">
        <v>5.21357070830084</v>
      </c>
      <c r="BG21" s="186">
        <v>4.5605241793238998</v>
      </c>
      <c r="BH21" s="186">
        <v>5.9416267031784296</v>
      </c>
      <c r="BI21" s="186">
        <v>4.7379343989137004</v>
      </c>
      <c r="BJ21" s="186">
        <v>10.578190110543099</v>
      </c>
      <c r="BK21" s="186">
        <v>16.176775618458901</v>
      </c>
      <c r="BL21" s="186">
        <v>5.1827481972585003</v>
      </c>
      <c r="BM21" s="186">
        <v>6.0525712660168196</v>
      </c>
      <c r="BN21" s="186">
        <v>4.4256601835639202</v>
      </c>
      <c r="BO21" s="186">
        <v>12.884571599258299</v>
      </c>
      <c r="BP21" s="186">
        <v>4.3444235786133998</v>
      </c>
      <c r="BQ21" s="186">
        <v>11.279669707268001</v>
      </c>
      <c r="BR21" s="186">
        <v>5.0094975505729904</v>
      </c>
      <c r="BS21" s="186">
        <v>11.218181572319599</v>
      </c>
      <c r="BT21" s="186">
        <v>11.5634121443042</v>
      </c>
      <c r="BU21" s="186">
        <v>9.0100128720605905</v>
      </c>
      <c r="BV21" s="186">
        <v>10.3004293339798</v>
      </c>
      <c r="BW21" s="186">
        <v>6.5355017395611004</v>
      </c>
      <c r="BX21" s="186">
        <v>5.7997144862817498</v>
      </c>
      <c r="BY21" s="186">
        <v>13.2396051906907</v>
      </c>
      <c r="BZ21" s="186">
        <v>6.8745059194183602</v>
      </c>
      <c r="CA21" s="186">
        <v>14.2555315998337</v>
      </c>
      <c r="CB21" s="186">
        <v>6.9509108350918796</v>
      </c>
      <c r="CC21" s="186">
        <v>7.6391349431981199</v>
      </c>
      <c r="CD21" s="186">
        <v>7.5145989660105199</v>
      </c>
      <c r="CE21" s="186">
        <v>16.121673958153099</v>
      </c>
      <c r="CF21" s="186">
        <v>8.9240745705067894</v>
      </c>
      <c r="CG21" s="186">
        <v>20.142238791511499</v>
      </c>
      <c r="CH21" s="186">
        <v>8.6672943822331998</v>
      </c>
      <c r="CI21" s="186">
        <v>9.93279392113166</v>
      </c>
      <c r="CJ21" s="186">
        <v>8.3163543754560596</v>
      </c>
      <c r="CK21" s="186">
        <v>21.357040446456701</v>
      </c>
      <c r="CL21" s="186">
        <v>5.1570312325281096</v>
      </c>
      <c r="CM21" s="186">
        <v>5.9687910679582199</v>
      </c>
      <c r="CN21" s="186">
        <v>18.158069873724401</v>
      </c>
      <c r="CO21" s="186">
        <v>5.9255989163404301</v>
      </c>
      <c r="CP21" s="186">
        <v>6.2540779782184597</v>
      </c>
      <c r="CQ21" s="186">
        <v>18.1434966388906</v>
      </c>
      <c r="CR21" s="186">
        <v>5.6739322069355698</v>
      </c>
      <c r="CS21" s="186">
        <v>6.5825678193347104</v>
      </c>
      <c r="CT21" s="186">
        <v>17.4223890649222</v>
      </c>
      <c r="CU21" s="186">
        <v>7.9863567786884602</v>
      </c>
      <c r="CV21" s="186">
        <v>16.993569175295701</v>
      </c>
      <c r="CW21" s="186">
        <v>6.9284463431605401</v>
      </c>
      <c r="CX21" s="186">
        <v>7.4007451661904504</v>
      </c>
      <c r="CY21" s="186">
        <v>9.2772617879658092</v>
      </c>
      <c r="CZ21" s="186">
        <v>7.85754853402773</v>
      </c>
      <c r="DA21" s="186">
        <v>7.4231758415354898</v>
      </c>
      <c r="DB21" s="186">
        <v>15.2587100589438</v>
      </c>
      <c r="DC21" s="186">
        <v>7.6479125085166704</v>
      </c>
      <c r="DD21" s="186">
        <v>7.1386639960693801</v>
      </c>
      <c r="DE21" s="186">
        <v>9.3353339249499605</v>
      </c>
      <c r="DF21" s="186">
        <v>6.9113645423771803</v>
      </c>
      <c r="DG21" s="186">
        <v>7.8995899484301404</v>
      </c>
      <c r="DH21" s="186">
        <v>16.310735577494398</v>
      </c>
      <c r="DI21" s="186">
        <v>6.7182520503083198</v>
      </c>
      <c r="DJ21" s="186">
        <v>12.9690095136366</v>
      </c>
      <c r="DK21" s="186">
        <v>7.6620862658667601</v>
      </c>
      <c r="DL21" s="186">
        <v>9.7215695975071998</v>
      </c>
      <c r="DM21" s="186">
        <v>8.9994247008807697</v>
      </c>
      <c r="DN21" s="186">
        <v>15.279754922650801</v>
      </c>
      <c r="DO21" s="186">
        <v>6.6132926882482703</v>
      </c>
      <c r="DP21" s="186">
        <v>7.6080433911551202</v>
      </c>
      <c r="DQ21" s="186">
        <v>13.2384079131738</v>
      </c>
      <c r="DR21" s="186">
        <v>7.0839397237746704</v>
      </c>
      <c r="DS21" s="186">
        <v>7.7226788784500497</v>
      </c>
      <c r="DT21" s="186">
        <v>9.7046760409714103</v>
      </c>
      <c r="DU21" s="186">
        <v>10.827883095066699</v>
      </c>
      <c r="DV21" s="186">
        <v>8.1254878389569996</v>
      </c>
      <c r="DW21" s="313">
        <f t="shared" si="0"/>
        <v>35.997997141439313</v>
      </c>
      <c r="DX21" s="313">
        <f t="shared" si="1"/>
        <v>28.658046974995109</v>
      </c>
      <c r="DY21" s="186">
        <f t="shared" si="2"/>
        <v>126.94570639945393</v>
      </c>
      <c r="DZ21" s="186">
        <f t="shared" si="3"/>
        <v>110.07232182746287</v>
      </c>
      <c r="EA21" s="186">
        <f t="shared" si="4"/>
        <v>119.92719522314675</v>
      </c>
      <c r="EB21" s="264"/>
      <c r="EC21" s="264"/>
    </row>
    <row r="22" spans="1:133" s="181" customFormat="1" ht="13.2">
      <c r="A22" s="260" t="str">
        <f>IF(I!$A$1=1,B22,C22)</f>
        <v>Данія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186">
        <v>8.3262709495278706</v>
      </c>
      <c r="DW22" s="313">
        <f t="shared" si="0"/>
        <v>24.027730524095929</v>
      </c>
      <c r="DX22" s="313">
        <f t="shared" si="1"/>
        <v>24.758746670889792</v>
      </c>
      <c r="DY22" s="186">
        <f t="shared" si="2"/>
        <v>111.78222993472133</v>
      </c>
      <c r="DZ22" s="186">
        <f t="shared" si="3"/>
        <v>102.23550864393408</v>
      </c>
      <c r="EA22" s="186">
        <f t="shared" si="4"/>
        <v>95.480755890978301</v>
      </c>
      <c r="EB22" s="264"/>
      <c r="EC22" s="264"/>
    </row>
    <row r="23" spans="1:133" s="181" customFormat="1" ht="13.2">
      <c r="A23" s="260" t="str">
        <f>IF(I!$A$1=1,B23,C23)</f>
        <v>Ірландія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186">
        <v>8.4690202762029596</v>
      </c>
      <c r="DW23" s="313">
        <f t="shared" si="0"/>
        <v>23.800027810461728</v>
      </c>
      <c r="DX23" s="313">
        <f t="shared" si="1"/>
        <v>24.064889656779279</v>
      </c>
      <c r="DY23" s="186">
        <f t="shared" si="2"/>
        <v>112.69366515319676</v>
      </c>
      <c r="DZ23" s="186">
        <f t="shared" si="3"/>
        <v>93.300272884535673</v>
      </c>
      <c r="EA23" s="186">
        <f t="shared" si="4"/>
        <v>97.605417655767113</v>
      </c>
      <c r="EB23" s="264"/>
      <c r="EC23" s="264"/>
    </row>
    <row r="24" spans="1:133" s="181" customFormat="1" ht="13.2">
      <c r="A24" s="260" t="str">
        <f>IF(I!$A$1=1,B24,C24)</f>
        <v>Франція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186">
        <v>6.8442930328940896</v>
      </c>
      <c r="DW24" s="313">
        <f t="shared" si="0"/>
        <v>21.288825551648692</v>
      </c>
      <c r="DX24" s="313">
        <f t="shared" si="1"/>
        <v>19.829512458807699</v>
      </c>
      <c r="DY24" s="186">
        <f t="shared" si="2"/>
        <v>89.854166726567371</v>
      </c>
      <c r="DZ24" s="186">
        <f t="shared" si="3"/>
        <v>85.111575603401988</v>
      </c>
      <c r="EA24" s="186">
        <f t="shared" si="4"/>
        <v>78.678586583399834</v>
      </c>
      <c r="EB24" s="264"/>
      <c r="EC24" s="264"/>
    </row>
    <row r="25" spans="1:133" s="181" customFormat="1" ht="13.2">
      <c r="A25" s="260" t="str">
        <f>IF(I!$A$1=1,B25,C25)</f>
        <v>Гонконг</v>
      </c>
      <c r="B25" s="254" t="s">
        <v>126</v>
      </c>
      <c r="C25" s="254" t="s">
        <v>217</v>
      </c>
      <c r="D25" s="185">
        <v>0.27544281335031301</v>
      </c>
      <c r="E25" s="185">
        <v>1.1369085135295101</v>
      </c>
      <c r="F25" s="185">
        <v>0.99341604387559901</v>
      </c>
      <c r="G25" s="185">
        <v>1.2357623152524799</v>
      </c>
      <c r="H25" s="185">
        <v>0.431564273443791</v>
      </c>
      <c r="I25" s="185">
        <v>0.74732600000000005</v>
      </c>
      <c r="J25" s="185">
        <v>0.912893367539795</v>
      </c>
      <c r="K25" s="185">
        <v>0.94233937422609504</v>
      </c>
      <c r="L25" s="185">
        <v>0.74510369227367201</v>
      </c>
      <c r="M25" s="185">
        <v>0.94773624756484698</v>
      </c>
      <c r="N25" s="185">
        <v>0.75158229520988995</v>
      </c>
      <c r="O25" s="185">
        <v>1.2494862381551499</v>
      </c>
      <c r="P25" s="255">
        <v>0.53257870047899702</v>
      </c>
      <c r="Q25" s="255">
        <v>0.71534481870400501</v>
      </c>
      <c r="R25" s="255">
        <v>0.89208256353540705</v>
      </c>
      <c r="S25" s="255">
        <v>1.2787571286972399</v>
      </c>
      <c r="T25" s="255">
        <v>0.72661335844955</v>
      </c>
      <c r="U25" s="255">
        <v>1.0163361533661099</v>
      </c>
      <c r="V25" s="255">
        <v>0.98705348050629504</v>
      </c>
      <c r="W25" s="255">
        <v>1.2814212857946701</v>
      </c>
      <c r="X25" s="255">
        <v>1.32035664530434</v>
      </c>
      <c r="Y25" s="255">
        <v>1.24604836889466</v>
      </c>
      <c r="Z25" s="255">
        <v>1.08814643167664</v>
      </c>
      <c r="AA25" s="255">
        <v>1.14645504454661</v>
      </c>
      <c r="AB25" s="255">
        <v>1.7404132004867101</v>
      </c>
      <c r="AC25" s="255">
        <v>1.5621360935152999</v>
      </c>
      <c r="AD25" s="255">
        <v>1.2211795506199601</v>
      </c>
      <c r="AE25" s="255">
        <v>1.13655401722459</v>
      </c>
      <c r="AF25" s="255">
        <v>1.5511757470934899</v>
      </c>
      <c r="AG25" s="255">
        <v>1.19377669131649</v>
      </c>
      <c r="AH25" s="255">
        <v>1.44888021378238</v>
      </c>
      <c r="AI25" s="255">
        <v>1.2504429509802499</v>
      </c>
      <c r="AJ25" s="255">
        <v>1.48881240328542</v>
      </c>
      <c r="AK25" s="255">
        <v>1.70851757477872</v>
      </c>
      <c r="AL25" s="255">
        <v>1.67586456174739</v>
      </c>
      <c r="AM25" s="255">
        <v>2.0824871766883502</v>
      </c>
      <c r="AN25" s="255">
        <v>1.54663093629237</v>
      </c>
      <c r="AO25" s="255">
        <v>2.73047360662266</v>
      </c>
      <c r="AP25" s="255">
        <v>1.83729851067298</v>
      </c>
      <c r="AQ25" s="255">
        <v>3.5009385699857498</v>
      </c>
      <c r="AR25" s="255">
        <v>1.77524260552185</v>
      </c>
      <c r="AS25" s="255">
        <v>2.12911982435334</v>
      </c>
      <c r="AT25" s="255">
        <v>4.1390630497027603</v>
      </c>
      <c r="AU25" s="255">
        <v>2.1499885176837799</v>
      </c>
      <c r="AV25" s="255">
        <v>1.7386619212602501</v>
      </c>
      <c r="AW25" s="255">
        <v>2.10172475690108</v>
      </c>
      <c r="AX25" s="186">
        <v>2.5519262892658499</v>
      </c>
      <c r="AY25" s="186">
        <v>2.7087534297508098</v>
      </c>
      <c r="AZ25" s="186">
        <v>2.4441936230407002</v>
      </c>
      <c r="BA25" s="186">
        <v>2.2805832277315798</v>
      </c>
      <c r="BB25" s="186">
        <v>3.28062256030731</v>
      </c>
      <c r="BC25" s="186">
        <v>2.8069091807477999</v>
      </c>
      <c r="BD25" s="186">
        <v>2.49543395330786</v>
      </c>
      <c r="BE25" s="186">
        <v>3.2780335499798201</v>
      </c>
      <c r="BF25" s="186">
        <v>3.5486795780736</v>
      </c>
      <c r="BG25" s="186">
        <v>3.3595430033156299</v>
      </c>
      <c r="BH25" s="186">
        <v>3.0485357802392699</v>
      </c>
      <c r="BI25" s="186">
        <v>3.0865750178776299</v>
      </c>
      <c r="BJ25" s="186">
        <v>3.0544205949631</v>
      </c>
      <c r="BK25" s="186">
        <v>3.2280915321607799</v>
      </c>
      <c r="BL25" s="186">
        <v>2.7736049839341499</v>
      </c>
      <c r="BM25" s="186">
        <v>3.1661984313513298</v>
      </c>
      <c r="BN25" s="186">
        <v>4.1016142913230604</v>
      </c>
      <c r="BO25" s="186">
        <v>4.5232150610978801</v>
      </c>
      <c r="BP25" s="186">
        <v>3.2417431521424498</v>
      </c>
      <c r="BQ25" s="186">
        <v>3.52600558861567</v>
      </c>
      <c r="BR25" s="186">
        <v>4.4489617094726901</v>
      </c>
      <c r="BS25" s="186">
        <v>4.2767241827592599</v>
      </c>
      <c r="BT25" s="186">
        <v>4.9450093623059796</v>
      </c>
      <c r="BU25" s="186">
        <v>5.4354308401081601</v>
      </c>
      <c r="BV25" s="186">
        <v>4.4228414193810703</v>
      </c>
      <c r="BW25" s="186">
        <v>6.4652958380188004</v>
      </c>
      <c r="BX25" s="186">
        <v>5.4867399575791103</v>
      </c>
      <c r="BY25" s="186">
        <v>4.7559006377689599</v>
      </c>
      <c r="BZ25" s="186">
        <v>6.4717235513157298</v>
      </c>
      <c r="CA25" s="186">
        <v>6.8775264708653197</v>
      </c>
      <c r="CB25" s="186">
        <v>6.3512492767836202</v>
      </c>
      <c r="CC25" s="186">
        <v>6.7473860459164703</v>
      </c>
      <c r="CD25" s="186">
        <v>5.8766372385407299</v>
      </c>
      <c r="CE25" s="186">
        <v>7.0322230792353704</v>
      </c>
      <c r="CF25" s="186">
        <v>6.1563851407146304</v>
      </c>
      <c r="CG25" s="186">
        <v>6.6158298090684804</v>
      </c>
      <c r="CH25" s="186">
        <v>6.7907003597050197</v>
      </c>
      <c r="CI25" s="186">
        <v>8.1436398667435999</v>
      </c>
      <c r="CJ25" s="186">
        <v>7.8117712354331799</v>
      </c>
      <c r="CK25" s="186">
        <v>6.8161731859955497</v>
      </c>
      <c r="CL25" s="186">
        <v>5.4315659687939704</v>
      </c>
      <c r="CM25" s="186">
        <v>4.3678737172162103</v>
      </c>
      <c r="CN25" s="186">
        <v>5.13115633122188</v>
      </c>
      <c r="CO25" s="186">
        <v>4.3061953946376903</v>
      </c>
      <c r="CP25" s="186">
        <v>4.2364785902210302</v>
      </c>
      <c r="CQ25" s="186">
        <v>4.5844904068160703</v>
      </c>
      <c r="CR25" s="186">
        <v>5.0361183144016204</v>
      </c>
      <c r="CS25" s="186">
        <v>3.8467383043455601</v>
      </c>
      <c r="CT25" s="186">
        <v>4.5828500347091596</v>
      </c>
      <c r="CU25" s="186">
        <v>4.2729599651592798</v>
      </c>
      <c r="CV25" s="186">
        <v>3.1022645950966399</v>
      </c>
      <c r="CW25" s="186">
        <v>4.5781066005826796</v>
      </c>
      <c r="CX25" s="186">
        <v>4.5368019202986698</v>
      </c>
      <c r="CY25" s="186">
        <v>3.7734982360014402</v>
      </c>
      <c r="CZ25" s="186">
        <v>3.9012319098212598</v>
      </c>
      <c r="DA25" s="186">
        <v>2.5516999676465302</v>
      </c>
      <c r="DB25" s="186">
        <v>3.4602030678308999</v>
      </c>
      <c r="DC25" s="186">
        <v>3.23294937978745</v>
      </c>
      <c r="DD25" s="186">
        <v>3.5538621518056499</v>
      </c>
      <c r="DE25" s="186">
        <v>3.3612730076239399</v>
      </c>
      <c r="DF25" s="186">
        <v>3.1132186331956699</v>
      </c>
      <c r="DG25" s="186">
        <v>3.9087754335804399</v>
      </c>
      <c r="DH25" s="186">
        <v>3.2377316072989801</v>
      </c>
      <c r="DI25" s="186">
        <v>3.2740134399477601</v>
      </c>
      <c r="DJ25" s="186">
        <v>3.24820950566605</v>
      </c>
      <c r="DK25" s="186">
        <v>3.7517957820948702</v>
      </c>
      <c r="DL25" s="186">
        <v>3.3953489574506199</v>
      </c>
      <c r="DM25" s="186">
        <v>3.2729005080191</v>
      </c>
      <c r="DN25" s="186">
        <v>2.8780776617584398</v>
      </c>
      <c r="DO25" s="186">
        <v>3.0129794737471398</v>
      </c>
      <c r="DP25" s="186">
        <v>3.1507630036727501</v>
      </c>
      <c r="DQ25" s="186">
        <v>3.38578797305113</v>
      </c>
      <c r="DR25" s="186">
        <v>3.8548915174259699</v>
      </c>
      <c r="DS25" s="186">
        <v>4.3668656558522896</v>
      </c>
      <c r="DT25" s="186">
        <v>4.5856111795504697</v>
      </c>
      <c r="DU25" s="186">
        <v>4.2666210287695501</v>
      </c>
      <c r="DV25" s="186">
        <v>4.5111340823917399</v>
      </c>
      <c r="DW25" s="313">
        <f t="shared" si="0"/>
        <v>9.7599545529127898</v>
      </c>
      <c r="DX25" s="313">
        <f t="shared" si="1"/>
        <v>13.36336629071176</v>
      </c>
      <c r="DY25" s="186">
        <f t="shared" si="2"/>
        <v>60.424371448951206</v>
      </c>
      <c r="DZ25" s="186">
        <f t="shared" si="3"/>
        <v>43.073884903271271</v>
      </c>
      <c r="EA25" s="186">
        <f t="shared" si="4"/>
        <v>40.829365085985096</v>
      </c>
      <c r="EB25" s="264"/>
      <c r="EC25" s="264"/>
    </row>
    <row r="26" spans="1:133" s="181" customFormat="1" ht="13.2">
      <c r="A26" s="260" t="str">
        <f>IF(I!$A$1=1,B26,C26)</f>
        <v>Литва</v>
      </c>
      <c r="B26" s="254" t="s">
        <v>123</v>
      </c>
      <c r="C26" s="254" t="s">
        <v>214</v>
      </c>
      <c r="D26" s="185">
        <v>7.9800598001011899E-2</v>
      </c>
      <c r="E26" s="185">
        <v>0.77347439948971897</v>
      </c>
      <c r="F26" s="185">
        <v>0.84879266471271897</v>
      </c>
      <c r="G26" s="185">
        <v>0.86063552110763497</v>
      </c>
      <c r="H26" s="185">
        <v>0.90139184497324298</v>
      </c>
      <c r="I26" s="185">
        <v>0.78601882759424102</v>
      </c>
      <c r="J26" s="185">
        <v>0.83990325083813</v>
      </c>
      <c r="K26" s="185">
        <v>0.81958531490072195</v>
      </c>
      <c r="L26" s="185">
        <v>0.87661858030029505</v>
      </c>
      <c r="M26" s="185">
        <v>1.0452423235745201</v>
      </c>
      <c r="N26" s="185">
        <v>0.207378741983965</v>
      </c>
      <c r="O26" s="185">
        <v>0.30223314637851001</v>
      </c>
      <c r="P26" s="255">
        <v>0.162229705885507</v>
      </c>
      <c r="Q26" s="255">
        <v>0.21520503311748301</v>
      </c>
      <c r="R26" s="255">
        <v>0.158112385637799</v>
      </c>
      <c r="S26" s="255">
        <v>0.22112449283115401</v>
      </c>
      <c r="T26" s="255">
        <v>0.32505148972742498</v>
      </c>
      <c r="U26" s="255">
        <v>0.25677899788436198</v>
      </c>
      <c r="V26" s="255">
        <v>0.24748656689312401</v>
      </c>
      <c r="W26" s="255">
        <v>0.27826319852392301</v>
      </c>
      <c r="X26" s="255">
        <v>0.33384285540263903</v>
      </c>
      <c r="Y26" s="255">
        <v>0.30720365316373499</v>
      </c>
      <c r="Z26" s="255">
        <v>0.39794099627214202</v>
      </c>
      <c r="AA26" s="255">
        <v>0.39599874053979101</v>
      </c>
      <c r="AB26" s="255">
        <v>0.40954927534441998</v>
      </c>
      <c r="AC26" s="255">
        <v>0.45313687316288798</v>
      </c>
      <c r="AD26" s="255">
        <v>0.50114544220674295</v>
      </c>
      <c r="AE26" s="255">
        <v>0.72403257149880296</v>
      </c>
      <c r="AF26" s="255">
        <v>0.46975025669701198</v>
      </c>
      <c r="AG26" s="255">
        <v>0.40246739856203501</v>
      </c>
      <c r="AH26" s="255">
        <v>0.49615224865381302</v>
      </c>
      <c r="AI26" s="255">
        <v>0.38985206654430998</v>
      </c>
      <c r="AJ26" s="255">
        <v>0.46605376397458198</v>
      </c>
      <c r="AK26" s="255">
        <v>0.45404283762244102</v>
      </c>
      <c r="AL26" s="255">
        <v>0.63895757244256701</v>
      </c>
      <c r="AM26" s="255">
        <v>0.96706643900920597</v>
      </c>
      <c r="AN26" s="255">
        <v>0.420805032027463</v>
      </c>
      <c r="AO26" s="255">
        <v>0.71030866356129496</v>
      </c>
      <c r="AP26" s="255">
        <v>0.76412918910333005</v>
      </c>
      <c r="AQ26" s="255">
        <v>0.82362041178696499</v>
      </c>
      <c r="AR26" s="255">
        <v>0.87554585357526304</v>
      </c>
      <c r="AS26" s="255">
        <v>0.79313881230490502</v>
      </c>
      <c r="AT26" s="255">
        <v>1.25113976147213</v>
      </c>
      <c r="AU26" s="255">
        <v>1.5287096001074301</v>
      </c>
      <c r="AV26" s="255">
        <v>1.20812774547934</v>
      </c>
      <c r="AW26" s="255">
        <v>1.3355784954140899</v>
      </c>
      <c r="AX26" s="186">
        <v>1.03690415921548</v>
      </c>
      <c r="AY26" s="186">
        <v>1.19739199050045</v>
      </c>
      <c r="AZ26" s="186">
        <v>1.2287676538195</v>
      </c>
      <c r="BA26" s="186">
        <v>1.26625983355709</v>
      </c>
      <c r="BB26" s="186">
        <v>1.56493946183348</v>
      </c>
      <c r="BC26" s="186">
        <v>2.15138084349686</v>
      </c>
      <c r="BD26" s="186">
        <v>1.75982944036815</v>
      </c>
      <c r="BE26" s="186">
        <v>1.8760327273987201</v>
      </c>
      <c r="BF26" s="186">
        <v>2.30608177072846</v>
      </c>
      <c r="BG26" s="186">
        <v>2.0102994164871899</v>
      </c>
      <c r="BH26" s="186">
        <v>2.0915472874729999</v>
      </c>
      <c r="BI26" s="186">
        <v>2.4758615919078202</v>
      </c>
      <c r="BJ26" s="186">
        <v>2.2881293010278698</v>
      </c>
      <c r="BK26" s="186">
        <v>3.49041151608668</v>
      </c>
      <c r="BL26" s="186">
        <v>2.00860797542986</v>
      </c>
      <c r="BM26" s="186">
        <v>2.0260312046914599</v>
      </c>
      <c r="BN26" s="186">
        <v>2.0509106778614501</v>
      </c>
      <c r="BO26" s="186">
        <v>1.68560429945979</v>
      </c>
      <c r="BP26" s="186">
        <v>1.7982024922370099</v>
      </c>
      <c r="BQ26" s="186">
        <v>2.3313185635521201</v>
      </c>
      <c r="BR26" s="186">
        <v>2.6027416627931399</v>
      </c>
      <c r="BS26" s="186">
        <v>3.0442670453693199</v>
      </c>
      <c r="BT26" s="186">
        <v>3.3441937001584998</v>
      </c>
      <c r="BU26" s="186">
        <v>2.4833677892623398</v>
      </c>
      <c r="BV26" s="186">
        <v>2.8275649196144599</v>
      </c>
      <c r="BW26" s="186">
        <v>4.7797535372975801</v>
      </c>
      <c r="BX26" s="186">
        <v>2.2531495338744998</v>
      </c>
      <c r="BY26" s="186">
        <v>3.16880341062864</v>
      </c>
      <c r="BZ26" s="186">
        <v>3.6227528455913398</v>
      </c>
      <c r="CA26" s="186">
        <v>4.6745893095325002</v>
      </c>
      <c r="CB26" s="186">
        <v>4.0109749816153304</v>
      </c>
      <c r="CC26" s="186">
        <v>3.6120488137488</v>
      </c>
      <c r="CD26" s="186">
        <v>4.2645550029594297</v>
      </c>
      <c r="CE26" s="186">
        <v>4.28481575014266</v>
      </c>
      <c r="CF26" s="186">
        <v>5.2405960174123898</v>
      </c>
      <c r="CG26" s="186">
        <v>5.1985216657345203</v>
      </c>
      <c r="CH26" s="186">
        <v>5.0961992009454704</v>
      </c>
      <c r="CI26" s="186">
        <v>6.9048147135337903</v>
      </c>
      <c r="CJ26" s="186">
        <v>4.6789452832499201</v>
      </c>
      <c r="CK26" s="186">
        <v>5.2686805274766098</v>
      </c>
      <c r="CL26" s="186">
        <v>5.6324393991513304</v>
      </c>
      <c r="CM26" s="186">
        <v>6.6406707066577999</v>
      </c>
      <c r="CN26" s="186">
        <v>6.4090226192083799</v>
      </c>
      <c r="CO26" s="186">
        <v>5.2183472461305902</v>
      </c>
      <c r="CP26" s="186">
        <v>6.0314326593362804</v>
      </c>
      <c r="CQ26" s="186">
        <v>5.4810431175629004</v>
      </c>
      <c r="CR26" s="186">
        <v>6.1133022119430498</v>
      </c>
      <c r="CS26" s="186">
        <v>6.3087506680334799</v>
      </c>
      <c r="CT26" s="186">
        <v>5.43591284239168</v>
      </c>
      <c r="CU26" s="186">
        <v>7.8274959141599796</v>
      </c>
      <c r="CV26" s="186">
        <v>5.9394292787752798</v>
      </c>
      <c r="CW26" s="186">
        <v>6.1000064605351101</v>
      </c>
      <c r="CX26" s="186">
        <v>6.6014493300625698</v>
      </c>
      <c r="CY26" s="186">
        <v>6.2548535222161199</v>
      </c>
      <c r="CZ26" s="186">
        <v>5.7958597591769303</v>
      </c>
      <c r="DA26" s="186">
        <v>5.8622765363626197</v>
      </c>
      <c r="DB26" s="186">
        <v>7.4411727320356098</v>
      </c>
      <c r="DC26" s="186">
        <v>6.0858080554732297</v>
      </c>
      <c r="DD26" s="186">
        <v>4.86017941307583</v>
      </c>
      <c r="DE26" s="186">
        <v>5.3669279022118896</v>
      </c>
      <c r="DF26" s="186">
        <v>5.3027191589025504</v>
      </c>
      <c r="DG26" s="186">
        <v>5.87967437273005</v>
      </c>
      <c r="DH26" s="186">
        <v>5.2497116000572897</v>
      </c>
      <c r="DI26" s="186">
        <v>4.4451167655476098</v>
      </c>
      <c r="DJ26" s="186">
        <v>4.9385004966780297</v>
      </c>
      <c r="DK26" s="186">
        <v>4.6728164702490496</v>
      </c>
      <c r="DL26" s="186">
        <v>4.3155444929356204</v>
      </c>
      <c r="DM26" s="186">
        <v>4.4440782063019597</v>
      </c>
      <c r="DN26" s="186">
        <v>4.6674719995139196</v>
      </c>
      <c r="DO26" s="186">
        <v>4.5030910320598698</v>
      </c>
      <c r="DP26" s="186">
        <v>5.4202600942696204</v>
      </c>
      <c r="DQ26" s="186">
        <v>5.1587806386894703</v>
      </c>
      <c r="DR26" s="186">
        <v>4.6292562215987596</v>
      </c>
      <c r="DS26" s="186">
        <v>5.5729403310431396</v>
      </c>
      <c r="DT26" s="186">
        <v>4.4511867727376497</v>
      </c>
      <c r="DU26" s="186">
        <v>4.2512047571979599</v>
      </c>
      <c r="DV26" s="186">
        <v>4.5460479776027301</v>
      </c>
      <c r="DW26" s="313">
        <f t="shared" si="0"/>
        <v>14.633328862282928</v>
      </c>
      <c r="DX26" s="313">
        <f t="shared" si="1"/>
        <v>13.24843950753834</v>
      </c>
      <c r="DY26" s="186">
        <f t="shared" si="2"/>
        <v>71.046043195302005</v>
      </c>
      <c r="DZ26" s="186">
        <f t="shared" si="3"/>
        <v>71.4903565215578</v>
      </c>
      <c r="EA26" s="186">
        <f t="shared" si="4"/>
        <v>58.017568348944344</v>
      </c>
      <c r="EB26" s="264"/>
      <c r="EC26" s="264"/>
    </row>
    <row r="27" spans="1:133" s="181" customFormat="1" ht="13.2">
      <c r="A27" s="260" t="str">
        <f>IF(I!$A$1=1,B27,C27)</f>
        <v>Швеція</v>
      </c>
      <c r="B27" s="254" t="s">
        <v>121</v>
      </c>
      <c r="C27" s="254" t="s">
        <v>212</v>
      </c>
      <c r="D27" s="185">
        <v>3.1082625395290102</v>
      </c>
      <c r="E27" s="185">
        <v>2.8607408538672199</v>
      </c>
      <c r="F27" s="185">
        <v>3.46670545014788</v>
      </c>
      <c r="G27" s="185">
        <v>2.4820383447684402</v>
      </c>
      <c r="H27" s="185">
        <v>2.5804886571238299</v>
      </c>
      <c r="I27" s="185">
        <v>4.6851700145115904</v>
      </c>
      <c r="J27" s="185">
        <v>2.7372425256559301</v>
      </c>
      <c r="K27" s="185">
        <v>2.3805675805028699</v>
      </c>
      <c r="L27" s="185">
        <v>4.9286296015597699</v>
      </c>
      <c r="M27" s="185">
        <v>3.5993317341850601</v>
      </c>
      <c r="N27" s="185">
        <v>2.3660786901361099</v>
      </c>
      <c r="O27" s="185">
        <v>6.0668522486370398</v>
      </c>
      <c r="P27" s="255">
        <v>2.4591405015430001</v>
      </c>
      <c r="Q27" s="255">
        <v>3.8450590201325601</v>
      </c>
      <c r="R27" s="255">
        <v>5.0228812298855896</v>
      </c>
      <c r="S27" s="255">
        <v>3.3608104427695902</v>
      </c>
      <c r="T27" s="255">
        <v>3.1527303879573401</v>
      </c>
      <c r="U27" s="255">
        <v>5.5508302122029001</v>
      </c>
      <c r="V27" s="255">
        <v>3.1179945302985899</v>
      </c>
      <c r="W27" s="255">
        <v>3.7689521298266602</v>
      </c>
      <c r="X27" s="255">
        <v>5.1540435387888799</v>
      </c>
      <c r="Y27" s="255">
        <v>3.5563437793712098</v>
      </c>
      <c r="Z27" s="255">
        <v>6.3558108640272204</v>
      </c>
      <c r="AA27" s="255">
        <v>5.2429131610313897</v>
      </c>
      <c r="AB27" s="255">
        <v>2.8770472535196099</v>
      </c>
      <c r="AC27" s="255">
        <v>4.9878243882900701</v>
      </c>
      <c r="AD27" s="255">
        <v>3.60737160586564</v>
      </c>
      <c r="AE27" s="255">
        <v>6.0281573281057899</v>
      </c>
      <c r="AF27" s="255">
        <v>5.0219322522784102</v>
      </c>
      <c r="AG27" s="255">
        <v>4.35825298729302</v>
      </c>
      <c r="AH27" s="255">
        <v>5.2864814140613801</v>
      </c>
      <c r="AI27" s="255">
        <v>4.6587815293379897</v>
      </c>
      <c r="AJ27" s="255">
        <v>4.0108023651044498</v>
      </c>
      <c r="AK27" s="255">
        <v>5.2662391675828504</v>
      </c>
      <c r="AL27" s="255">
        <v>5.6809351547469698</v>
      </c>
      <c r="AM27" s="255">
        <v>4.7598120520437801</v>
      </c>
      <c r="AN27" s="255">
        <v>5.60252984499897</v>
      </c>
      <c r="AO27" s="255">
        <v>5.08093413889699</v>
      </c>
      <c r="AP27" s="255">
        <v>4.8877706212104099</v>
      </c>
      <c r="AQ27" s="255">
        <v>5.7628732602476802</v>
      </c>
      <c r="AR27" s="255">
        <v>6.7624626235570497</v>
      </c>
      <c r="AS27" s="255">
        <v>5.7381974658763797</v>
      </c>
      <c r="AT27" s="255">
        <v>6.8498351616116402</v>
      </c>
      <c r="AU27" s="255">
        <v>6.4492707647049796</v>
      </c>
      <c r="AV27" s="255">
        <v>5.2015092573310504</v>
      </c>
      <c r="AW27" s="255">
        <v>6.18820518051721</v>
      </c>
      <c r="AX27" s="186">
        <v>7.1343175585115697</v>
      </c>
      <c r="AY27" s="186">
        <v>7.6092576026561298</v>
      </c>
      <c r="AZ27" s="186">
        <v>3.9850318754166301</v>
      </c>
      <c r="BA27" s="186">
        <v>6.6199341572952104</v>
      </c>
      <c r="BB27" s="186">
        <v>5.7708918553821196</v>
      </c>
      <c r="BC27" s="186">
        <v>6.4962374855733804</v>
      </c>
      <c r="BD27" s="186">
        <v>6.8107576731686299</v>
      </c>
      <c r="BE27" s="186">
        <v>5.8576796188561397</v>
      </c>
      <c r="BF27" s="186">
        <v>7.4564514200684204</v>
      </c>
      <c r="BG27" s="186">
        <v>6.6011919250375097</v>
      </c>
      <c r="BH27" s="186">
        <v>6.4105594672683397</v>
      </c>
      <c r="BI27" s="186">
        <v>9.5163115766193496</v>
      </c>
      <c r="BJ27" s="186">
        <v>8.1408762860042501</v>
      </c>
      <c r="BK27" s="186">
        <v>7.6499706983453999</v>
      </c>
      <c r="BL27" s="186">
        <v>6.1913481454847599</v>
      </c>
      <c r="BM27" s="186">
        <v>7.7437127128336396</v>
      </c>
      <c r="BN27" s="186">
        <v>5.9318298472219801</v>
      </c>
      <c r="BO27" s="186">
        <v>8.2957836009668497</v>
      </c>
      <c r="BP27" s="186">
        <v>5.2355555656850701</v>
      </c>
      <c r="BQ27" s="186">
        <v>5.84095128743337</v>
      </c>
      <c r="BR27" s="186">
        <v>7.1445078110640399</v>
      </c>
      <c r="BS27" s="186">
        <v>12.7273029168752</v>
      </c>
      <c r="BT27" s="186">
        <v>3.7600193185561999</v>
      </c>
      <c r="BU27" s="186">
        <v>5.9909507332005596</v>
      </c>
      <c r="BV27" s="186">
        <v>8.2877028658683596</v>
      </c>
      <c r="BW27" s="186">
        <v>9.7475667453622599</v>
      </c>
      <c r="BX27" s="186">
        <v>5.7791479972955404</v>
      </c>
      <c r="BY27" s="186">
        <v>8.3211101507321494</v>
      </c>
      <c r="BZ27" s="186">
        <v>6.1373242289777803</v>
      </c>
      <c r="CA27" s="186">
        <v>6.8119701062689897</v>
      </c>
      <c r="CB27" s="186">
        <v>6.3150540732324902</v>
      </c>
      <c r="CC27" s="186">
        <v>5.8114874357821797</v>
      </c>
      <c r="CD27" s="186">
        <v>6.4548737977725104</v>
      </c>
      <c r="CE27" s="186">
        <v>9.3410956951619006</v>
      </c>
      <c r="CF27" s="186">
        <v>5.7978302463141098</v>
      </c>
      <c r="CG27" s="186">
        <v>9.1708265428151599</v>
      </c>
      <c r="CH27" s="186">
        <v>8.4209978450909606</v>
      </c>
      <c r="CI27" s="186">
        <v>9.3076156909339804</v>
      </c>
      <c r="CJ27" s="186">
        <v>7.8658981751575903</v>
      </c>
      <c r="CK27" s="186">
        <v>9.5828406061027795</v>
      </c>
      <c r="CL27" s="186">
        <v>4.2622897742838299</v>
      </c>
      <c r="CM27" s="186">
        <v>10.537326186846</v>
      </c>
      <c r="CN27" s="186">
        <v>11.558684207342999</v>
      </c>
      <c r="CO27" s="186">
        <v>8.1340043939746796</v>
      </c>
      <c r="CP27" s="186">
        <v>10.734589837011599</v>
      </c>
      <c r="CQ27" s="186">
        <v>7.1791153580798497</v>
      </c>
      <c r="CR27" s="186">
        <v>8.84033623804104</v>
      </c>
      <c r="CS27" s="186">
        <v>10.1655171759702</v>
      </c>
      <c r="CT27" s="186">
        <v>8.7349360867629091</v>
      </c>
      <c r="CU27" s="186">
        <v>11.2802653282278</v>
      </c>
      <c r="CV27" s="186">
        <v>11.707275895369699</v>
      </c>
      <c r="CW27" s="186">
        <v>7.3755363156994402</v>
      </c>
      <c r="CX27" s="186">
        <v>9.1353204075623697</v>
      </c>
      <c r="CY27" s="186">
        <v>5.1733705340345599</v>
      </c>
      <c r="CZ27" s="186">
        <v>8.0827853724594991</v>
      </c>
      <c r="DA27" s="186">
        <v>8.47606693100321</v>
      </c>
      <c r="DB27" s="186">
        <v>8.0877527251011703</v>
      </c>
      <c r="DC27" s="186">
        <v>6.9747964795373898</v>
      </c>
      <c r="DD27" s="186">
        <v>7.3265176849258804</v>
      </c>
      <c r="DE27" s="186">
        <v>7.3261270052796101</v>
      </c>
      <c r="DF27" s="186">
        <v>6.3962732967936597</v>
      </c>
      <c r="DG27" s="186">
        <v>7.4821719397660198</v>
      </c>
      <c r="DH27" s="186">
        <v>5.8151677823318604</v>
      </c>
      <c r="DI27" s="186">
        <v>7.3002004795425801</v>
      </c>
      <c r="DJ27" s="186">
        <v>5.3335483826171401</v>
      </c>
      <c r="DK27" s="186">
        <v>5.6525937798583197</v>
      </c>
      <c r="DL27" s="186">
        <v>5.4814553491943698</v>
      </c>
      <c r="DM27" s="186">
        <v>4.6596042271589697</v>
      </c>
      <c r="DN27" s="186">
        <v>4.9092491653929402</v>
      </c>
      <c r="DO27" s="186">
        <v>5.8750220594944302</v>
      </c>
      <c r="DP27" s="186">
        <v>4.38624222232131</v>
      </c>
      <c r="DQ27" s="186">
        <v>7.1652534974490703</v>
      </c>
      <c r="DR27" s="186">
        <v>4.5807225278502903</v>
      </c>
      <c r="DS27" s="186">
        <v>7.4537275423998501</v>
      </c>
      <c r="DT27" s="186">
        <v>4.9868332965514801</v>
      </c>
      <c r="DU27" s="186">
        <v>4.6236967362018904</v>
      </c>
      <c r="DV27" s="186">
        <v>3.4652931781275198</v>
      </c>
      <c r="DW27" s="313">
        <f t="shared" si="0"/>
        <v>18.448916644491582</v>
      </c>
      <c r="DX27" s="313">
        <f t="shared" si="1"/>
        <v>13.075823210880891</v>
      </c>
      <c r="DY27" s="186">
        <f>SUM(CJ27:CU27)</f>
        <v>108.87580336780127</v>
      </c>
      <c r="DZ27" s="186">
        <f>SUM(CV27:DG27)</f>
        <v>93.543994587532509</v>
      </c>
      <c r="EA27" s="186">
        <f t="shared" si="4"/>
        <v>68.612787015611133</v>
      </c>
      <c r="EB27" s="264"/>
      <c r="EC27" s="264"/>
    </row>
    <row r="28" spans="1:133" s="181" customFormat="1" ht="13.2">
      <c r="A28" s="260" t="str">
        <f>IF(I!$A$1=1,B28,C28)</f>
        <v>Болгарія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186">
        <v>3.8304183614520002</v>
      </c>
      <c r="DW28" s="313">
        <f t="shared" si="0"/>
        <v>7.99161637060653</v>
      </c>
      <c r="DX28" s="313">
        <f t="shared" si="1"/>
        <v>10.48352841719375</v>
      </c>
      <c r="DY28" s="186">
        <f t="shared" si="2"/>
        <v>30.346473675555622</v>
      </c>
      <c r="DZ28" s="186">
        <f t="shared" si="3"/>
        <v>32.097511732097693</v>
      </c>
      <c r="EA28" s="186">
        <f t="shared" si="4"/>
        <v>40.184751835877613</v>
      </c>
      <c r="EB28" s="264"/>
      <c r="EC28" s="264"/>
    </row>
    <row r="29" spans="1:133" s="181" customFormat="1" ht="13.2">
      <c r="A29" s="260" t="str">
        <f>IF(I!$A$1=1,B29,C29)</f>
        <v>Бельгія</v>
      </c>
      <c r="B29" s="254" t="s">
        <v>124</v>
      </c>
      <c r="C29" s="254" t="s">
        <v>215</v>
      </c>
      <c r="D29" s="185">
        <v>0.45777254137684598</v>
      </c>
      <c r="E29" s="185">
        <v>1.05951243817318</v>
      </c>
      <c r="F29" s="185">
        <v>1.1721790838439099</v>
      </c>
      <c r="G29" s="185">
        <v>1.76387225470839</v>
      </c>
      <c r="H29" s="185">
        <v>0.57305479851936802</v>
      </c>
      <c r="I29" s="185">
        <v>1.20736768305492</v>
      </c>
      <c r="J29" s="185">
        <v>1.11852969218323</v>
      </c>
      <c r="K29" s="185">
        <v>0.95140544481870903</v>
      </c>
      <c r="L29" s="185">
        <v>1.0175300816361601</v>
      </c>
      <c r="M29" s="185">
        <v>1.3884351200259899</v>
      </c>
      <c r="N29" s="185">
        <v>1.0202584222890301</v>
      </c>
      <c r="O29" s="185">
        <v>1.90335059783425</v>
      </c>
      <c r="P29" s="255">
        <v>0.47108967117261602</v>
      </c>
      <c r="Q29" s="255">
        <v>1.43317456929419</v>
      </c>
      <c r="R29" s="255">
        <v>1.4648992957198299</v>
      </c>
      <c r="S29" s="255">
        <v>1.84218183960779</v>
      </c>
      <c r="T29" s="255">
        <v>0.83876461285126602</v>
      </c>
      <c r="U29" s="255">
        <v>2.0933185843198499</v>
      </c>
      <c r="V29" s="255">
        <v>0.67771903745572903</v>
      </c>
      <c r="W29" s="255">
        <v>2.35975274371315</v>
      </c>
      <c r="X29" s="255">
        <v>0.62309899793186696</v>
      </c>
      <c r="Y29" s="255">
        <v>1.00074094701434</v>
      </c>
      <c r="Z29" s="255">
        <v>1.1253110190268301</v>
      </c>
      <c r="AA29" s="255">
        <v>1.87656974423141</v>
      </c>
      <c r="AB29" s="255">
        <v>0.62313865952681502</v>
      </c>
      <c r="AC29" s="255">
        <v>1.1040772701845201</v>
      </c>
      <c r="AD29" s="255">
        <v>1.3161182332461601</v>
      </c>
      <c r="AE29" s="255">
        <v>2.0930450707547301</v>
      </c>
      <c r="AF29" s="255">
        <v>1.3052392009955001</v>
      </c>
      <c r="AG29" s="255">
        <v>0.83912629522947801</v>
      </c>
      <c r="AH29" s="255">
        <v>1.25324203284865</v>
      </c>
      <c r="AI29" s="255">
        <v>2.3359415957616601</v>
      </c>
      <c r="AJ29" s="255">
        <v>0.65281861635416905</v>
      </c>
      <c r="AK29" s="255">
        <v>1.39992995826975</v>
      </c>
      <c r="AL29" s="255">
        <v>2.1545152669816101</v>
      </c>
      <c r="AM29" s="255">
        <v>1</v>
      </c>
      <c r="AN29" s="255">
        <v>0.38252188634099399</v>
      </c>
      <c r="AO29" s="255">
        <v>1.3912591224024999</v>
      </c>
      <c r="AP29" s="255">
        <v>1.64380940817569</v>
      </c>
      <c r="AQ29" s="255">
        <v>2.3884240089119699</v>
      </c>
      <c r="AR29" s="255">
        <v>0.98972611283835199</v>
      </c>
      <c r="AS29" s="255">
        <v>1.7206184659621899</v>
      </c>
      <c r="AT29" s="255">
        <v>1.7353719624272399</v>
      </c>
      <c r="AU29" s="255">
        <v>1.80379206173288</v>
      </c>
      <c r="AV29" s="255">
        <v>1.66889746059889</v>
      </c>
      <c r="AW29" s="255">
        <v>1.69468143329475</v>
      </c>
      <c r="AX29" s="186">
        <v>2.0107110575538898</v>
      </c>
      <c r="AY29" s="186">
        <v>2.2225410125718001</v>
      </c>
      <c r="AZ29" s="186">
        <v>0.91792906723884804</v>
      </c>
      <c r="BA29" s="186">
        <v>2.0629376289688199</v>
      </c>
      <c r="BB29" s="186">
        <v>2.0716971971420901</v>
      </c>
      <c r="BC29" s="186">
        <v>2.9392634206180399</v>
      </c>
      <c r="BD29" s="186">
        <v>1.09285485619531</v>
      </c>
      <c r="BE29" s="186">
        <v>2.0162281586546702</v>
      </c>
      <c r="BF29" s="186">
        <v>2.2216302674693802</v>
      </c>
      <c r="BG29" s="186">
        <v>2.1315323747718602</v>
      </c>
      <c r="BH29" s="186">
        <v>2.41143205016024</v>
      </c>
      <c r="BI29" s="186">
        <v>2.64362188086649</v>
      </c>
      <c r="BJ29" s="186">
        <v>2.8142476192286301</v>
      </c>
      <c r="BK29" s="186">
        <v>4.65595004212887</v>
      </c>
      <c r="BL29" s="186">
        <v>1.8992685479684299</v>
      </c>
      <c r="BM29" s="186">
        <v>3.1041362807294202</v>
      </c>
      <c r="BN29" s="186">
        <v>3.6536106368634602</v>
      </c>
      <c r="BO29" s="186">
        <v>3.7531305560149302</v>
      </c>
      <c r="BP29" s="186">
        <v>3.7100431405652698</v>
      </c>
      <c r="BQ29" s="186">
        <v>3.4243049695349801</v>
      </c>
      <c r="BR29" s="186">
        <v>4.1159080765296796</v>
      </c>
      <c r="BS29" s="186">
        <v>3.8953116325515</v>
      </c>
      <c r="BT29" s="186">
        <v>3.95914736676795</v>
      </c>
      <c r="BU29" s="186">
        <v>4.2108674497710297</v>
      </c>
      <c r="BV29" s="186">
        <v>4.4079591408555698</v>
      </c>
      <c r="BW29" s="186">
        <v>6.6094928522023704</v>
      </c>
      <c r="BX29" s="186">
        <v>3.1179634425954199</v>
      </c>
      <c r="BY29" s="186">
        <v>4.50098796325815</v>
      </c>
      <c r="BZ29" s="186">
        <v>4.3549874104840596</v>
      </c>
      <c r="CA29" s="186">
        <v>4.8010363436248404</v>
      </c>
      <c r="CB29" s="186">
        <v>4.7141034945200904</v>
      </c>
      <c r="CC29" s="186">
        <v>4.4715972960537096</v>
      </c>
      <c r="CD29" s="186">
        <v>4.5320366223040196</v>
      </c>
      <c r="CE29" s="186">
        <v>4.5185795548716001</v>
      </c>
      <c r="CF29" s="186">
        <v>4.8918503914937999</v>
      </c>
      <c r="CG29" s="186">
        <v>4.9800363915084596</v>
      </c>
      <c r="CH29" s="186">
        <v>5.7908846042617599</v>
      </c>
      <c r="CI29" s="186">
        <v>11.118220879017899</v>
      </c>
      <c r="CJ29" s="186">
        <v>2.67704303024261</v>
      </c>
      <c r="CK29" s="186">
        <v>4.6440932002378901</v>
      </c>
      <c r="CL29" s="186">
        <v>5.0154230016102801</v>
      </c>
      <c r="CM29" s="186">
        <v>4.3739064123395099</v>
      </c>
      <c r="CN29" s="186">
        <v>4.8936078087824697</v>
      </c>
      <c r="CO29" s="186">
        <v>5.6747631600101203</v>
      </c>
      <c r="CP29" s="186">
        <v>3.7680475100639899</v>
      </c>
      <c r="CQ29" s="186">
        <v>4.81509013758855</v>
      </c>
      <c r="CR29" s="186">
        <v>4.8794726068432199</v>
      </c>
      <c r="CS29" s="186">
        <v>3.6054835943761101</v>
      </c>
      <c r="CT29" s="186">
        <v>5.2621351075653804</v>
      </c>
      <c r="CU29" s="186">
        <v>6.5921751417502099</v>
      </c>
      <c r="CV29" s="186">
        <v>3.7527704653836098</v>
      </c>
      <c r="CW29" s="186">
        <v>4.5054171377442902</v>
      </c>
      <c r="CX29" s="186">
        <v>4.0342789445038703</v>
      </c>
      <c r="CY29" s="186">
        <v>4.8853253397887899</v>
      </c>
      <c r="CZ29" s="186">
        <v>4.9535240837923897</v>
      </c>
      <c r="DA29" s="186">
        <v>5.1361335878461398</v>
      </c>
      <c r="DB29" s="186">
        <v>5.5878086196745098</v>
      </c>
      <c r="DC29" s="186">
        <v>3.5839380560296599</v>
      </c>
      <c r="DD29" s="186">
        <v>3.8961313969437898</v>
      </c>
      <c r="DE29" s="186">
        <v>3.7608936827458899</v>
      </c>
      <c r="DF29" s="186">
        <v>3.8566277654770502</v>
      </c>
      <c r="DG29" s="186">
        <v>5.1258320386611302</v>
      </c>
      <c r="DH29" s="186">
        <v>2.2782161614708998</v>
      </c>
      <c r="DI29" s="186">
        <v>3.87918859380301</v>
      </c>
      <c r="DJ29" s="186">
        <v>4.7430678057458504</v>
      </c>
      <c r="DK29" s="186">
        <v>3.7213954387669501</v>
      </c>
      <c r="DL29" s="186">
        <v>4.0062446951751296</v>
      </c>
      <c r="DM29" s="186">
        <v>3.5837729056282202</v>
      </c>
      <c r="DN29" s="186">
        <v>3.5988175349822602</v>
      </c>
      <c r="DO29" s="186">
        <v>3.7300435870657198</v>
      </c>
      <c r="DP29" s="186">
        <v>3.39202619125725</v>
      </c>
      <c r="DQ29" s="186">
        <v>3.9635092428044501</v>
      </c>
      <c r="DR29" s="186">
        <v>3.83037060549186</v>
      </c>
      <c r="DS29" s="186">
        <v>5.3568876523768898</v>
      </c>
      <c r="DT29" s="186">
        <v>2.9046266359290702</v>
      </c>
      <c r="DU29" s="186">
        <v>3.5206608623779498</v>
      </c>
      <c r="DV29" s="186">
        <v>3.5745151718316999</v>
      </c>
      <c r="DW29" s="313">
        <f t="shared" si="0"/>
        <v>10.900472561019761</v>
      </c>
      <c r="DX29" s="313">
        <f t="shared" si="1"/>
        <v>9.9998026701387204</v>
      </c>
      <c r="DY29" s="186">
        <f t="shared" si="2"/>
        <v>56.201240711410342</v>
      </c>
      <c r="DZ29" s="186">
        <f t="shared" si="3"/>
        <v>53.078681118591113</v>
      </c>
      <c r="EA29" s="186">
        <f t="shared" si="4"/>
        <v>46.083540414568489</v>
      </c>
      <c r="EB29" s="264"/>
      <c r="EC29" s="264"/>
    </row>
    <row r="30" spans="1:133" s="181" customFormat="1" ht="13.2">
      <c r="A30" s="260" t="str">
        <f>IF(I!$A$1=1,B30,C30)</f>
        <v>Корея (Республіка)</v>
      </c>
      <c r="B30" s="254" t="s">
        <v>129</v>
      </c>
      <c r="C30" s="254" t="s">
        <v>220</v>
      </c>
      <c r="D30" s="185">
        <v>8.2060960000000005</v>
      </c>
      <c r="E30" s="185">
        <v>0.23938400000000001</v>
      </c>
      <c r="F30" s="185">
        <v>4.6467010000000002</v>
      </c>
      <c r="G30" s="185">
        <v>4.1894640000000001</v>
      </c>
      <c r="H30" s="185">
        <v>3.7850318237968601</v>
      </c>
      <c r="I30" s="185">
        <v>3.0363570000000002</v>
      </c>
      <c r="J30" s="185">
        <v>2.5105849999999998</v>
      </c>
      <c r="K30" s="185">
        <v>3.335553</v>
      </c>
      <c r="L30" s="185">
        <v>3.1914280000000002</v>
      </c>
      <c r="M30" s="185">
        <v>3.5910184684250899</v>
      </c>
      <c r="N30" s="185">
        <v>3.2789280000000001</v>
      </c>
      <c r="O30" s="185">
        <v>3.1798489999999999</v>
      </c>
      <c r="P30" s="255">
        <v>3.1214756408900102</v>
      </c>
      <c r="Q30" s="255">
        <v>2.5807056899999998</v>
      </c>
      <c r="R30" s="255">
        <v>2.8238767320750799</v>
      </c>
      <c r="S30" s="255">
        <v>2.9654731499999998</v>
      </c>
      <c r="T30" s="255">
        <v>2.92464747</v>
      </c>
      <c r="U30" s="255">
        <v>2.74745901</v>
      </c>
      <c r="V30" s="255">
        <v>2.6016721999999999</v>
      </c>
      <c r="W30" s="255">
        <v>2.2832885259466802</v>
      </c>
      <c r="X30" s="255">
        <v>2.90832756</v>
      </c>
      <c r="Y30" s="255">
        <v>2.78263155230397</v>
      </c>
      <c r="Z30" s="255">
        <v>0.12297697</v>
      </c>
      <c r="AA30" s="255">
        <v>2.5816276399999998</v>
      </c>
      <c r="AB30" s="255">
        <v>2.1837847899999998</v>
      </c>
      <c r="AC30" s="255">
        <v>2.2315484300000001</v>
      </c>
      <c r="AD30" s="255">
        <v>2.3730472300000001</v>
      </c>
      <c r="AE30" s="255">
        <v>2.61225554</v>
      </c>
      <c r="AF30" s="255">
        <v>2.7046235200000002</v>
      </c>
      <c r="AG30" s="255">
        <v>2.55561551</v>
      </c>
      <c r="AH30" s="255">
        <v>2.60750028</v>
      </c>
      <c r="AI30" s="255">
        <v>2.3324335600000001</v>
      </c>
      <c r="AJ30" s="255">
        <v>2.9553561699999999</v>
      </c>
      <c r="AK30" s="255">
        <v>2.8084605135405298</v>
      </c>
      <c r="AL30" s="255">
        <v>2.7615256045454899</v>
      </c>
      <c r="AM30" s="255">
        <v>2</v>
      </c>
      <c r="AN30" s="255">
        <v>2.87271397</v>
      </c>
      <c r="AO30" s="255">
        <v>2.5534988699999999</v>
      </c>
      <c r="AP30" s="255">
        <v>2.75813526</v>
      </c>
      <c r="AQ30" s="255">
        <v>2.81139816092707</v>
      </c>
      <c r="AR30" s="255">
        <v>2.9338540145318901</v>
      </c>
      <c r="AS30" s="255">
        <v>2.7543934000000001</v>
      </c>
      <c r="AT30" s="255">
        <v>2.7975567200000002</v>
      </c>
      <c r="AU30" s="255">
        <v>2.7749286199999998</v>
      </c>
      <c r="AV30" s="255">
        <v>2.8069791199999998</v>
      </c>
      <c r="AW30" s="255">
        <v>2.78331324555309</v>
      </c>
      <c r="AX30" s="186">
        <v>2.8077599051225</v>
      </c>
      <c r="AY30" s="186">
        <v>2.7608394862511498</v>
      </c>
      <c r="AZ30" s="186">
        <v>2.9891112820663399</v>
      </c>
      <c r="BA30" s="186">
        <v>2.8592243853253598</v>
      </c>
      <c r="BB30" s="186">
        <v>3.1226134438818498</v>
      </c>
      <c r="BC30" s="186">
        <v>3.0921960624476199</v>
      </c>
      <c r="BD30" s="186">
        <v>3.1278510445380601</v>
      </c>
      <c r="BE30" s="186">
        <v>3.0314440803432801</v>
      </c>
      <c r="BF30" s="186">
        <v>3.5966040682918501</v>
      </c>
      <c r="BG30" s="186">
        <v>3.5046735610091302</v>
      </c>
      <c r="BH30" s="186">
        <v>3.2466050114304599</v>
      </c>
      <c r="BI30" s="186">
        <v>3.1596310661465901</v>
      </c>
      <c r="BJ30" s="186">
        <v>3.3213054299356899</v>
      </c>
      <c r="BK30" s="186">
        <v>2.87250350760893</v>
      </c>
      <c r="BL30" s="186">
        <v>3.3109112600000001</v>
      </c>
      <c r="BM30" s="186">
        <v>2.7943817648485201</v>
      </c>
      <c r="BN30" s="186">
        <v>2.90149966707133</v>
      </c>
      <c r="BO30" s="186">
        <v>2.8795029592389199</v>
      </c>
      <c r="BP30" s="186">
        <v>2.9846067371143898</v>
      </c>
      <c r="BQ30" s="186">
        <v>2.7043472430533102</v>
      </c>
      <c r="BR30" s="186">
        <v>2.96099412175974</v>
      </c>
      <c r="BS30" s="186">
        <v>2.6597988009942002</v>
      </c>
      <c r="BT30" s="186">
        <v>2.79123601</v>
      </c>
      <c r="BU30" s="186">
        <v>2.77218397756122</v>
      </c>
      <c r="BV30" s="186">
        <v>2.7098481799999998</v>
      </c>
      <c r="BW30" s="186">
        <v>2.9359778329594501</v>
      </c>
      <c r="BX30" s="186">
        <v>2.8567873432612299</v>
      </c>
      <c r="BY30" s="186">
        <v>2.61272144768028</v>
      </c>
      <c r="BZ30" s="186">
        <v>2.8853684047498098</v>
      </c>
      <c r="CA30" s="186">
        <v>3.0177085858091299</v>
      </c>
      <c r="CB30" s="186">
        <v>3.02703694306439</v>
      </c>
      <c r="CC30" s="186">
        <v>2.9602310392789</v>
      </c>
      <c r="CD30" s="186">
        <v>2.9479521722544901</v>
      </c>
      <c r="CE30" s="186">
        <v>3.2338339622585002</v>
      </c>
      <c r="CF30" s="186">
        <v>2.8951511983481901</v>
      </c>
      <c r="CG30" s="186">
        <v>3.0203139960984502</v>
      </c>
      <c r="CH30" s="186">
        <v>2.9452186500000002</v>
      </c>
      <c r="CI30" s="186">
        <v>4.19879754713065</v>
      </c>
      <c r="CJ30" s="186">
        <v>3.0779175502835701</v>
      </c>
      <c r="CK30" s="186">
        <v>2.8564195805710502</v>
      </c>
      <c r="CL30" s="186">
        <v>2.6277981000000001</v>
      </c>
      <c r="CM30" s="186">
        <v>5.2919926778795796</v>
      </c>
      <c r="CN30" s="186">
        <v>2.07332878365363</v>
      </c>
      <c r="CO30" s="186">
        <v>2.3023576800000001</v>
      </c>
      <c r="CP30" s="186">
        <v>2.8825134782388599</v>
      </c>
      <c r="CQ30" s="186">
        <v>2.7379316469998298</v>
      </c>
      <c r="CR30" s="186">
        <v>2.6871197294531801</v>
      </c>
      <c r="CS30" s="186">
        <v>2.4931517859991001</v>
      </c>
      <c r="CT30" s="186">
        <v>2.5787968610271701</v>
      </c>
      <c r="CU30" s="186">
        <v>2.8469780400000002</v>
      </c>
      <c r="CV30" s="186">
        <v>3.4132623113221299</v>
      </c>
      <c r="CW30" s="186">
        <v>2.4713946406590699</v>
      </c>
      <c r="CX30" s="186">
        <v>2.7444313400000002</v>
      </c>
      <c r="CY30" s="186">
        <v>2.7626988799999999</v>
      </c>
      <c r="CZ30" s="186">
        <v>3.6434691300000002</v>
      </c>
      <c r="DA30" s="186">
        <v>3.1035692465574298</v>
      </c>
      <c r="DB30" s="186">
        <v>3.01482290153848</v>
      </c>
      <c r="DC30" s="186">
        <v>2.8054421600000001</v>
      </c>
      <c r="DD30" s="186">
        <v>3.1975714700000002</v>
      </c>
      <c r="DE30" s="186">
        <v>2.7742809799999999</v>
      </c>
      <c r="DF30" s="186">
        <v>2.8357471799999998</v>
      </c>
      <c r="DG30" s="186">
        <v>2.8839661599999999</v>
      </c>
      <c r="DH30" s="186">
        <v>3.2938454737120599</v>
      </c>
      <c r="DI30" s="186">
        <v>2.4888362599999998</v>
      </c>
      <c r="DJ30" s="186">
        <v>2.63735074</v>
      </c>
      <c r="DK30" s="186">
        <v>3.4988472796617298</v>
      </c>
      <c r="DL30" s="186">
        <v>3.0412052200000002</v>
      </c>
      <c r="DM30" s="186">
        <v>2.9055802900000001</v>
      </c>
      <c r="DN30" s="186">
        <v>3.1693147767235499</v>
      </c>
      <c r="DO30" s="186">
        <v>3.0528515500000002</v>
      </c>
      <c r="DP30" s="186">
        <v>2.9706769500000001</v>
      </c>
      <c r="DQ30" s="186">
        <v>2.9913782100000001</v>
      </c>
      <c r="DR30" s="186">
        <v>3.0901287599999998</v>
      </c>
      <c r="DS30" s="186">
        <v>2.7362369100000001</v>
      </c>
      <c r="DT30" s="186">
        <v>3.6981126392182202</v>
      </c>
      <c r="DU30" s="186">
        <v>2.7435147195397902</v>
      </c>
      <c r="DV30" s="186">
        <v>2.9209043751587802</v>
      </c>
      <c r="DW30" s="313">
        <f t="shared" si="0"/>
        <v>8.4200324737120606</v>
      </c>
      <c r="DX30" s="313">
        <f t="shared" si="1"/>
        <v>9.3625317339167911</v>
      </c>
      <c r="DY30" s="186">
        <f t="shared" si="2"/>
        <v>34.456305914105968</v>
      </c>
      <c r="DZ30" s="186">
        <f t="shared" si="3"/>
        <v>35.650656400077111</v>
      </c>
      <c r="EA30" s="186">
        <f t="shared" si="4"/>
        <v>35.876252420097344</v>
      </c>
      <c r="EB30" s="264"/>
      <c r="EC30" s="264"/>
    </row>
    <row r="31" spans="1:133" s="181" customFormat="1" ht="13.2">
      <c r="A31" s="260" t="str">
        <f>IF(I!$A$1=1,B31,C31)</f>
        <v>Чехія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186">
        <v>3.18209007113885</v>
      </c>
      <c r="DW31" s="313">
        <f t="shared" si="0"/>
        <v>7.9594098512492302</v>
      </c>
      <c r="DX31" s="313">
        <f t="shared" si="1"/>
        <v>9.172570586811311</v>
      </c>
      <c r="DY31" s="186">
        <f>SUM(CJ31:CU31)</f>
        <v>32.336322066856937</v>
      </c>
      <c r="DZ31" s="186">
        <f>SUM(CV31:DG31)</f>
        <v>33.66431653506551</v>
      </c>
      <c r="EA31" s="186">
        <f t="shared" si="4"/>
        <v>34.524763824569263</v>
      </c>
      <c r="EB31" s="264"/>
      <c r="EC31" s="264"/>
    </row>
    <row r="32" spans="1:133" s="181" customFormat="1" ht="13.2">
      <c r="A32" s="260" t="str">
        <f>IF(I!$A$1=1,B32,C32)</f>
        <v>Сінгапур</v>
      </c>
      <c r="B32" s="254" t="s">
        <v>127</v>
      </c>
      <c r="C32" s="254" t="s">
        <v>218</v>
      </c>
      <c r="D32" s="185">
        <v>0.11496281545966</v>
      </c>
      <c r="E32" s="185">
        <v>0.110293</v>
      </c>
      <c r="F32" s="185">
        <v>9.2628469832564897E-2</v>
      </c>
      <c r="G32" s="185">
        <v>9.9181920103185994E-2</v>
      </c>
      <c r="H32" s="185">
        <v>0.219002</v>
      </c>
      <c r="I32" s="185">
        <v>0.11679865362027</v>
      </c>
      <c r="J32" s="185">
        <v>0.26287700000000003</v>
      </c>
      <c r="K32" s="185">
        <v>0.34098000000000001</v>
      </c>
      <c r="L32" s="185">
        <v>0.48097531321480502</v>
      </c>
      <c r="M32" s="185">
        <v>0.193299</v>
      </c>
      <c r="N32" s="185">
        <v>0.39057651744558802</v>
      </c>
      <c r="O32" s="185">
        <v>0.36223004429773997</v>
      </c>
      <c r="P32" s="255">
        <v>0.11260298281092899</v>
      </c>
      <c r="Q32" s="255">
        <v>0.21918623106047899</v>
      </c>
      <c r="R32" s="255">
        <v>0.22231055</v>
      </c>
      <c r="S32" s="255">
        <v>0.227208182933473</v>
      </c>
      <c r="T32" s="255">
        <v>0.44337264999999998</v>
      </c>
      <c r="U32" s="255">
        <v>0.218779855977975</v>
      </c>
      <c r="V32" s="255">
        <v>0.27450024097189801</v>
      </c>
      <c r="W32" s="255">
        <v>0.51474665959239396</v>
      </c>
      <c r="X32" s="255">
        <v>0.25908335444929897</v>
      </c>
      <c r="Y32" s="255">
        <v>0.29220458857027698</v>
      </c>
      <c r="Z32" s="255">
        <v>0.32722498050795901</v>
      </c>
      <c r="AA32" s="255">
        <v>0.46427698526851602</v>
      </c>
      <c r="AB32" s="255">
        <v>0.40043911372990698</v>
      </c>
      <c r="AC32" s="255">
        <v>0.31942864357774098</v>
      </c>
      <c r="AD32" s="255">
        <v>0.400852054788984</v>
      </c>
      <c r="AE32" s="255">
        <v>0.30077930795869301</v>
      </c>
      <c r="AF32" s="255">
        <v>0.98768355637192995</v>
      </c>
      <c r="AG32" s="255">
        <v>0.50628347745367197</v>
      </c>
      <c r="AH32" s="255">
        <v>0.84320845018732105</v>
      </c>
      <c r="AI32" s="255">
        <v>0.77490621757785105</v>
      </c>
      <c r="AJ32" s="255">
        <v>0.77449715896606397</v>
      </c>
      <c r="AK32" s="255">
        <v>0.85495613180185703</v>
      </c>
      <c r="AL32" s="255">
        <v>1.36513678166413</v>
      </c>
      <c r="AM32" s="255">
        <v>2.6466258393056399</v>
      </c>
      <c r="AN32" s="255">
        <v>0.91897848948473004</v>
      </c>
      <c r="AO32" s="255">
        <v>1.78242258641948</v>
      </c>
      <c r="AP32" s="255">
        <v>2.0768617608627302</v>
      </c>
      <c r="AQ32" s="255">
        <v>1.0587410639135699</v>
      </c>
      <c r="AR32" s="255">
        <v>1.56617801158157</v>
      </c>
      <c r="AS32" s="255">
        <v>1.1885197920464301</v>
      </c>
      <c r="AT32" s="255">
        <v>1.3937532331091</v>
      </c>
      <c r="AU32" s="255">
        <v>1.51319607945593</v>
      </c>
      <c r="AV32" s="255">
        <v>1.0787467283393899</v>
      </c>
      <c r="AW32" s="255">
        <v>1.2025312401860699</v>
      </c>
      <c r="AX32" s="186">
        <v>1.49547109217951</v>
      </c>
      <c r="AY32" s="186">
        <v>2.2846103321687901</v>
      </c>
      <c r="AZ32" s="186">
        <v>1.46225174272937</v>
      </c>
      <c r="BA32" s="186">
        <v>2.2566813823621299</v>
      </c>
      <c r="BB32" s="186">
        <v>2.1419030754386399</v>
      </c>
      <c r="BC32" s="186">
        <v>1.8860125434727899</v>
      </c>
      <c r="BD32" s="186">
        <v>2.48663474587004</v>
      </c>
      <c r="BE32" s="186">
        <v>2.7495030153787101</v>
      </c>
      <c r="BF32" s="186">
        <v>2.3441777593206301</v>
      </c>
      <c r="BG32" s="186">
        <v>2.6033033057102402</v>
      </c>
      <c r="BH32" s="186">
        <v>2.1824968664426101</v>
      </c>
      <c r="BI32" s="186">
        <v>3.22557921023285</v>
      </c>
      <c r="BJ32" s="186">
        <v>2.93510854626934</v>
      </c>
      <c r="BK32" s="186">
        <v>3.8345786153013801</v>
      </c>
      <c r="BL32" s="186">
        <v>1.1036901998573301</v>
      </c>
      <c r="BM32" s="186">
        <v>3.7371192821539601</v>
      </c>
      <c r="BN32" s="186">
        <v>2.6987935861935601</v>
      </c>
      <c r="BO32" s="186">
        <v>3.32148803486582</v>
      </c>
      <c r="BP32" s="186">
        <v>2.2333683213134199</v>
      </c>
      <c r="BQ32" s="186">
        <v>3.35387860600756</v>
      </c>
      <c r="BR32" s="186">
        <v>3.3370751274620498</v>
      </c>
      <c r="BS32" s="186">
        <v>2.7645831219958201</v>
      </c>
      <c r="BT32" s="186">
        <v>2.8333495923687901</v>
      </c>
      <c r="BU32" s="186">
        <v>5.0564861784183304</v>
      </c>
      <c r="BV32" s="186">
        <v>3.5273389033895102</v>
      </c>
      <c r="BW32" s="186">
        <v>5.6625132512525003</v>
      </c>
      <c r="BX32" s="186">
        <v>3.4845074052728799</v>
      </c>
      <c r="BY32" s="186">
        <v>5.19094915039845</v>
      </c>
      <c r="BZ32" s="186">
        <v>6.4317450601204103</v>
      </c>
      <c r="CA32" s="186">
        <v>5.4082435906465198</v>
      </c>
      <c r="CB32" s="186">
        <v>5.3098016757086297</v>
      </c>
      <c r="CC32" s="186">
        <v>5.6668251183691902</v>
      </c>
      <c r="CD32" s="186">
        <v>5.3447607346037698</v>
      </c>
      <c r="CE32" s="186">
        <v>6.3459275060045401</v>
      </c>
      <c r="CF32" s="186">
        <v>4.7379971038888797</v>
      </c>
      <c r="CG32" s="186">
        <v>5.2335938799903996</v>
      </c>
      <c r="CH32" s="186">
        <v>6.1663005461423097</v>
      </c>
      <c r="CI32" s="186">
        <v>8.6716411977162196</v>
      </c>
      <c r="CJ32" s="186">
        <v>5.6590120014266603</v>
      </c>
      <c r="CK32" s="186">
        <v>5.1728689094447704</v>
      </c>
      <c r="CL32" s="186">
        <v>5.7062739675735896</v>
      </c>
      <c r="CM32" s="186">
        <v>5.2746913754782696</v>
      </c>
      <c r="CN32" s="186">
        <v>5.8643530804135198</v>
      </c>
      <c r="CO32" s="186">
        <v>4.8713380093706098</v>
      </c>
      <c r="CP32" s="186">
        <v>3.3401568357629299</v>
      </c>
      <c r="CQ32" s="186">
        <v>4.1847550698733498</v>
      </c>
      <c r="CR32" s="186">
        <v>3.8648129943726701</v>
      </c>
      <c r="CS32" s="186">
        <v>3.8614989640195798</v>
      </c>
      <c r="CT32" s="186">
        <v>3.8184763661371699</v>
      </c>
      <c r="CU32" s="186">
        <v>3.6833658289668398</v>
      </c>
      <c r="CV32" s="186">
        <v>2.7266091367742802</v>
      </c>
      <c r="CW32" s="186">
        <v>2.7645949425052301</v>
      </c>
      <c r="CX32" s="186">
        <v>3.79053436767976</v>
      </c>
      <c r="CY32" s="186">
        <v>3.56862432721644</v>
      </c>
      <c r="CZ32" s="186">
        <v>2.84605992340106</v>
      </c>
      <c r="DA32" s="186">
        <v>3.38530398250336</v>
      </c>
      <c r="DB32" s="186">
        <v>3.68649035565717</v>
      </c>
      <c r="DC32" s="186">
        <v>3.2387310291175901</v>
      </c>
      <c r="DD32" s="186">
        <v>2.9057773995763099</v>
      </c>
      <c r="DE32" s="186">
        <v>3.0099705113949899</v>
      </c>
      <c r="DF32" s="186">
        <v>2.8270515806416201</v>
      </c>
      <c r="DG32" s="186">
        <v>3.3318944570029299</v>
      </c>
      <c r="DH32" s="186">
        <v>3.5687290662009001</v>
      </c>
      <c r="DI32" s="186">
        <v>3.08308811293541</v>
      </c>
      <c r="DJ32" s="186">
        <v>3.97020626514872</v>
      </c>
      <c r="DK32" s="186">
        <v>2.8173923706352402</v>
      </c>
      <c r="DL32" s="186">
        <v>2.86997865329471</v>
      </c>
      <c r="DM32" s="186">
        <v>2.79991188845257</v>
      </c>
      <c r="DN32" s="186">
        <v>2.8706656128160701</v>
      </c>
      <c r="DO32" s="186">
        <v>2.70921047846219</v>
      </c>
      <c r="DP32" s="186">
        <v>2.3192910137619598</v>
      </c>
      <c r="DQ32" s="186">
        <v>2.5572461498752301</v>
      </c>
      <c r="DR32" s="186">
        <v>2.9235634473455101</v>
      </c>
      <c r="DS32" s="186">
        <v>2.8375443315717099</v>
      </c>
      <c r="DT32" s="186">
        <v>2.8054396855429999</v>
      </c>
      <c r="DU32" s="186">
        <v>2.5484526249154502</v>
      </c>
      <c r="DV32" s="186">
        <v>3.23720675750877</v>
      </c>
      <c r="DW32" s="313">
        <f t="shared" si="0"/>
        <v>10.622023444285031</v>
      </c>
      <c r="DX32" s="313">
        <f t="shared" si="1"/>
        <v>8.591099067967221</v>
      </c>
      <c r="DY32" s="186">
        <f t="shared" si="2"/>
        <v>55.301603402839959</v>
      </c>
      <c r="DZ32" s="186">
        <f t="shared" si="3"/>
        <v>38.081642013470741</v>
      </c>
      <c r="EA32" s="186">
        <f t="shared" si="4"/>
        <v>35.326827390500213</v>
      </c>
      <c r="EB32" s="264"/>
      <c r="EC32" s="264"/>
    </row>
    <row r="33" spans="1:133" s="181" customFormat="1" ht="13.2">
      <c r="A33" s="260" t="str">
        <f>IF(I!$A$1=1,B33,C33)</f>
        <v>Норвегія</v>
      </c>
      <c r="B33" s="254" t="s">
        <v>125</v>
      </c>
      <c r="C33" s="254" t="s">
        <v>216</v>
      </c>
      <c r="D33" s="185">
        <v>1.5107306688357101</v>
      </c>
      <c r="E33" s="185">
        <v>1.4527343288911001</v>
      </c>
      <c r="F33" s="185">
        <v>1.3137322943135901</v>
      </c>
      <c r="G33" s="185">
        <v>1.3148190063898</v>
      </c>
      <c r="H33" s="185">
        <v>1.1018944809668401</v>
      </c>
      <c r="I33" s="185">
        <v>2.7893748477081002</v>
      </c>
      <c r="J33" s="185">
        <v>1.2926646387390699</v>
      </c>
      <c r="K33" s="185">
        <v>1.1982618240656</v>
      </c>
      <c r="L33" s="185">
        <v>2.70385613653553</v>
      </c>
      <c r="M33" s="185">
        <v>1.13093102027473</v>
      </c>
      <c r="N33" s="185">
        <v>1.2356027150229001</v>
      </c>
      <c r="O33" s="185">
        <v>2.8119032553490202</v>
      </c>
      <c r="P33" s="255">
        <v>1.15336828374572</v>
      </c>
      <c r="Q33" s="255">
        <v>1.15483488561412</v>
      </c>
      <c r="R33" s="255">
        <v>3.0387871260317598</v>
      </c>
      <c r="S33" s="255">
        <v>1.3049513871060401</v>
      </c>
      <c r="T33" s="255">
        <v>1.0714964794958799</v>
      </c>
      <c r="U33" s="255">
        <v>3.2787873865870001</v>
      </c>
      <c r="V33" s="255">
        <v>0.99664732273032997</v>
      </c>
      <c r="W33" s="255">
        <v>1.1561242062375301</v>
      </c>
      <c r="X33" s="255">
        <v>3.0573838519267298</v>
      </c>
      <c r="Y33" s="255">
        <v>1.28381429197246</v>
      </c>
      <c r="Z33" s="255">
        <v>1.1728102471445401</v>
      </c>
      <c r="AA33" s="255">
        <v>1.3551029318774199</v>
      </c>
      <c r="AB33" s="255">
        <v>3.03569345949081</v>
      </c>
      <c r="AC33" s="255">
        <v>1.2656772867010899</v>
      </c>
      <c r="AD33" s="255">
        <v>1.2382214050768501</v>
      </c>
      <c r="AE33" s="255">
        <v>3.1503508171838401</v>
      </c>
      <c r="AF33" s="255">
        <v>1.20096255952021</v>
      </c>
      <c r="AG33" s="255">
        <v>3.0580023360923998</v>
      </c>
      <c r="AH33" s="255">
        <v>2.3895623889172399</v>
      </c>
      <c r="AI33" s="255">
        <v>1.4927927345191701</v>
      </c>
      <c r="AJ33" s="255">
        <v>3.3803682708092002</v>
      </c>
      <c r="AK33" s="255">
        <v>2.64276482549581</v>
      </c>
      <c r="AL33" s="255">
        <v>3.7721084975627202</v>
      </c>
      <c r="AM33" s="255">
        <v>2.8107822224315302</v>
      </c>
      <c r="AN33" s="255">
        <v>1.46186097286481</v>
      </c>
      <c r="AO33" s="255">
        <v>1.6199124811252701</v>
      </c>
      <c r="AP33" s="255">
        <v>1.9913761134680199</v>
      </c>
      <c r="AQ33" s="255">
        <v>4.44901600080708</v>
      </c>
      <c r="AR33" s="255">
        <v>3.1502126504429002</v>
      </c>
      <c r="AS33" s="255">
        <v>3.3144904749591699</v>
      </c>
      <c r="AT33" s="255">
        <v>3.2615297977042701</v>
      </c>
      <c r="AU33" s="255">
        <v>2.2543832635027998</v>
      </c>
      <c r="AV33" s="255">
        <v>5.2032473694508097</v>
      </c>
      <c r="AW33" s="255">
        <v>3.5887594255083002</v>
      </c>
      <c r="AX33" s="186">
        <v>3.48415223943964</v>
      </c>
      <c r="AY33" s="186">
        <v>3.5104113335236602</v>
      </c>
      <c r="AZ33" s="186">
        <v>3.2784589341294001</v>
      </c>
      <c r="BA33" s="186">
        <v>3.4095095605911001</v>
      </c>
      <c r="BB33" s="186">
        <v>3.9542233449399999</v>
      </c>
      <c r="BC33" s="186">
        <v>3.5991115972027798</v>
      </c>
      <c r="BD33" s="186">
        <v>2.5942414657250099</v>
      </c>
      <c r="BE33" s="186">
        <v>4.8300895944431597</v>
      </c>
      <c r="BF33" s="186">
        <v>2.5381694525718501</v>
      </c>
      <c r="BG33" s="186">
        <v>5.20343954773461</v>
      </c>
      <c r="BH33" s="186">
        <v>2.8847939557182198</v>
      </c>
      <c r="BI33" s="186">
        <v>4.3539110699458101</v>
      </c>
      <c r="BJ33" s="186">
        <v>5.2325133982016299</v>
      </c>
      <c r="BK33" s="186">
        <v>3.1512891507251499</v>
      </c>
      <c r="BL33" s="186">
        <v>2.8391183894387799</v>
      </c>
      <c r="BM33" s="186">
        <v>6.4956791909494296</v>
      </c>
      <c r="BN33" s="186">
        <v>2.7775713681664702</v>
      </c>
      <c r="BO33" s="186">
        <v>3.1103012872233902</v>
      </c>
      <c r="BP33" s="186">
        <v>2.2303845125995898</v>
      </c>
      <c r="BQ33" s="186">
        <v>2.3632097718503799</v>
      </c>
      <c r="BR33" s="186">
        <v>3.1186356802311801</v>
      </c>
      <c r="BS33" s="186">
        <v>2.9966207631069199</v>
      </c>
      <c r="BT33" s="186">
        <v>2.89097477049194</v>
      </c>
      <c r="BU33" s="186">
        <v>3.1352287145799802</v>
      </c>
      <c r="BV33" s="186">
        <v>2.8707681451571299</v>
      </c>
      <c r="BW33" s="186">
        <v>3.51998696403184</v>
      </c>
      <c r="BX33" s="186">
        <v>3.9761437215202</v>
      </c>
      <c r="BY33" s="186">
        <v>3.2498608455431799</v>
      </c>
      <c r="BZ33" s="186">
        <v>3.4072837249888202</v>
      </c>
      <c r="CA33" s="186">
        <v>10.045496948756901</v>
      </c>
      <c r="CB33" s="186">
        <v>3.5229934628917401</v>
      </c>
      <c r="CC33" s="186">
        <v>4.5819748132832103</v>
      </c>
      <c r="CD33" s="186">
        <v>5.2085180329132497</v>
      </c>
      <c r="CE33" s="186">
        <v>3.9363837704030602</v>
      </c>
      <c r="CF33" s="186">
        <v>3.5465877812445701</v>
      </c>
      <c r="CG33" s="186">
        <v>4.0831185527715599</v>
      </c>
      <c r="CH33" s="186">
        <v>4.4954096728113502</v>
      </c>
      <c r="CI33" s="186">
        <v>4.8396363131295104</v>
      </c>
      <c r="CJ33" s="186">
        <v>4.8656809035969104</v>
      </c>
      <c r="CK33" s="186">
        <v>5.1712417981968599</v>
      </c>
      <c r="CL33" s="186">
        <v>2.7384820166325201</v>
      </c>
      <c r="CM33" s="186">
        <v>3.2269782290604598</v>
      </c>
      <c r="CN33" s="186">
        <v>4.0140616377150504</v>
      </c>
      <c r="CO33" s="186">
        <v>3.5744916475847801</v>
      </c>
      <c r="CP33" s="186">
        <v>4.39496154966207</v>
      </c>
      <c r="CQ33" s="186">
        <v>4.22626891145012</v>
      </c>
      <c r="CR33" s="186">
        <v>5.6097169612470497</v>
      </c>
      <c r="CS33" s="186">
        <v>4.4496421957125101</v>
      </c>
      <c r="CT33" s="186">
        <v>4.1514523100910399</v>
      </c>
      <c r="CU33" s="186">
        <v>3.71516882623918</v>
      </c>
      <c r="CV33" s="186">
        <v>4.1175341150747</v>
      </c>
      <c r="CW33" s="186">
        <v>4.2228300597262498</v>
      </c>
      <c r="CX33" s="186">
        <v>3.8455589353948598</v>
      </c>
      <c r="CY33" s="186">
        <v>4.1018410558990102</v>
      </c>
      <c r="CZ33" s="186">
        <v>4.1832266774860702</v>
      </c>
      <c r="DA33" s="186">
        <v>4.0753091485544397</v>
      </c>
      <c r="DB33" s="186">
        <v>3.7011683237458701</v>
      </c>
      <c r="DC33" s="186">
        <v>4.0000699573384599</v>
      </c>
      <c r="DD33" s="186">
        <v>3.59031207138421</v>
      </c>
      <c r="DE33" s="186">
        <v>3.5637226772220898</v>
      </c>
      <c r="DF33" s="186">
        <v>3.9671894641358398</v>
      </c>
      <c r="DG33" s="186">
        <v>2.6986668688443101</v>
      </c>
      <c r="DH33" s="186">
        <v>4.0478673667420697</v>
      </c>
      <c r="DI33" s="186">
        <v>3.0888082668757901</v>
      </c>
      <c r="DJ33" s="186">
        <v>3.1731920330696601</v>
      </c>
      <c r="DK33" s="186">
        <v>3.72645469606281</v>
      </c>
      <c r="DL33" s="186">
        <v>3.3162606237682501</v>
      </c>
      <c r="DM33" s="186">
        <v>3.0840100156954802</v>
      </c>
      <c r="DN33" s="186">
        <v>2.77724019093084</v>
      </c>
      <c r="DO33" s="186">
        <v>2.94433696678486</v>
      </c>
      <c r="DP33" s="186">
        <v>2.9158777609384301</v>
      </c>
      <c r="DQ33" s="186">
        <v>3.18785122939288</v>
      </c>
      <c r="DR33" s="186">
        <v>2.9182861332208301</v>
      </c>
      <c r="DS33" s="186">
        <v>3.1892052915595901</v>
      </c>
      <c r="DT33" s="186">
        <v>3.0095857869289602</v>
      </c>
      <c r="DU33" s="186">
        <v>2.6159669714048701</v>
      </c>
      <c r="DV33" s="186">
        <v>2.7371599879247701</v>
      </c>
      <c r="DW33" s="313">
        <f t="shared" si="0"/>
        <v>10.30986766668752</v>
      </c>
      <c r="DX33" s="313">
        <f t="shared" si="1"/>
        <v>8.3627127462585999</v>
      </c>
      <c r="DY33" s="186">
        <f t="shared" si="2"/>
        <v>50.138146987188556</v>
      </c>
      <c r="DZ33" s="186">
        <f t="shared" si="3"/>
        <v>46.067429354806109</v>
      </c>
      <c r="EA33" s="186">
        <f t="shared" si="4"/>
        <v>38.369390575041493</v>
      </c>
      <c r="EB33" s="264"/>
      <c r="EC33" s="264"/>
    </row>
    <row r="34" spans="1:133" s="181" customFormat="1" ht="13.2">
      <c r="A34" s="260" t="str">
        <f>IF(I!$A$1=1,B34,C34)</f>
        <v>Фінляндія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186">
        <v>2.9456471957944999</v>
      </c>
      <c r="DW34" s="313">
        <f t="shared" si="0"/>
        <v>4.5124137123876995</v>
      </c>
      <c r="DX34" s="313">
        <f t="shared" si="1"/>
        <v>7.8962696962582992</v>
      </c>
      <c r="DY34" s="186">
        <f t="shared" si="2"/>
        <v>18.767826482357449</v>
      </c>
      <c r="DZ34" s="186">
        <f t="shared" si="3"/>
        <v>18.851728679816112</v>
      </c>
      <c r="EA34" s="186">
        <f t="shared" si="4"/>
        <v>15.792196985304068</v>
      </c>
      <c r="EB34" s="264"/>
      <c r="EC34" s="264"/>
    </row>
    <row r="35" spans="1:133" s="181" customFormat="1" ht="13.2">
      <c r="A35" s="260" t="str">
        <f>IF(I!$A$1=1,B35,C35)</f>
        <v>Острів Мен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186">
        <v>2.7165712249381899</v>
      </c>
      <c r="DW35" s="313">
        <f t="shared" si="0"/>
        <v>5.6868310329851806</v>
      </c>
      <c r="DX35" s="313">
        <f t="shared" si="1"/>
        <v>7.3635327108606301</v>
      </c>
      <c r="DY35" s="186">
        <f t="shared" si="2"/>
        <v>22.877702005233441</v>
      </c>
      <c r="DZ35" s="186">
        <f t="shared" si="3"/>
        <v>20.81785358394821</v>
      </c>
      <c r="EA35" s="186">
        <f t="shared" si="4"/>
        <v>25.147288607402356</v>
      </c>
      <c r="EB35" s="264"/>
      <c r="EC35" s="264"/>
    </row>
    <row r="36" spans="1:133" s="181" customFormat="1" ht="13.2">
      <c r="A36" s="260" t="str">
        <f>IF(I!$A$1=1,B36,C36)</f>
        <v>Гібралтар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186">
        <v>2.64519090813274</v>
      </c>
      <c r="DW36" s="313">
        <f t="shared" si="0"/>
        <v>4.3246229502115101</v>
      </c>
      <c r="DX36" s="313">
        <f t="shared" si="1"/>
        <v>6.9025889618248097</v>
      </c>
      <c r="DY36" s="186">
        <f>SUM(CJ36:CU36)</f>
        <v>9.85333410086435</v>
      </c>
      <c r="DZ36" s="186">
        <f>SUM(CV36:DG36)</f>
        <v>9.9940660693429564</v>
      </c>
      <c r="EA36" s="186">
        <f t="shared" si="4"/>
        <v>25.50978338811958</v>
      </c>
      <c r="EB36" s="264"/>
      <c r="EC36" s="264"/>
    </row>
    <row r="37" spans="1:133" s="181" customFormat="1" ht="13.2">
      <c r="A37" s="260" t="str">
        <f>IF(I!$A$1=1,B37,C37)</f>
        <v>Іспанія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186">
        <v>2.3509349062588498</v>
      </c>
      <c r="DW37" s="313">
        <f t="shared" si="0"/>
        <v>4.7630075512001486</v>
      </c>
      <c r="DX37" s="313">
        <f t="shared" si="1"/>
        <v>6.5054032710010095</v>
      </c>
      <c r="DY37" s="186">
        <f t="shared" si="2"/>
        <v>20.319963348071141</v>
      </c>
      <c r="DZ37" s="186">
        <f t="shared" si="3"/>
        <v>18.801553300376757</v>
      </c>
      <c r="EA37" s="186">
        <f t="shared" si="4"/>
        <v>23.014812948934399</v>
      </c>
      <c r="EB37" s="264"/>
      <c r="EC37" s="264"/>
    </row>
    <row r="38" spans="1:133" s="181" customFormat="1" ht="13.2">
      <c r="A38" s="260" t="str">
        <f>IF(I!$A$1=1,B38,C38)</f>
        <v>Австрія</v>
      </c>
      <c r="B38" s="254" t="s">
        <v>128</v>
      </c>
      <c r="C38" s="254" t="s">
        <v>219</v>
      </c>
      <c r="D38" s="185">
        <v>0.185741187844086</v>
      </c>
      <c r="E38" s="185">
        <v>0.26067160263045103</v>
      </c>
      <c r="F38" s="185">
        <v>0.33572390937358099</v>
      </c>
      <c r="G38" s="185">
        <v>0.23808837836354399</v>
      </c>
      <c r="H38" s="185">
        <v>0.21630778475669199</v>
      </c>
      <c r="I38" s="185">
        <v>0.28289439825024998</v>
      </c>
      <c r="J38" s="185">
        <v>0.31880386150024698</v>
      </c>
      <c r="K38" s="185">
        <v>0.22599976540386199</v>
      </c>
      <c r="L38" s="185">
        <v>0.159889885514127</v>
      </c>
      <c r="M38" s="185">
        <v>0.36653409163301998</v>
      </c>
      <c r="N38" s="185">
        <v>0.30187043471346803</v>
      </c>
      <c r="O38" s="185">
        <v>0.49332803350454602</v>
      </c>
      <c r="P38" s="255">
        <v>0.33805315212348802</v>
      </c>
      <c r="Q38" s="255">
        <v>0.65589808615870104</v>
      </c>
      <c r="R38" s="255">
        <v>0.21154993042248399</v>
      </c>
      <c r="S38" s="255">
        <v>0.294545584581064</v>
      </c>
      <c r="T38" s="255">
        <v>0.24141449891045599</v>
      </c>
      <c r="U38" s="255">
        <v>0.26263320279611602</v>
      </c>
      <c r="V38" s="255">
        <v>0.26356282597416503</v>
      </c>
      <c r="W38" s="255">
        <v>0.29200041257473702</v>
      </c>
      <c r="X38" s="255">
        <v>0.322375275844277</v>
      </c>
      <c r="Y38" s="255">
        <v>0.40891423964373402</v>
      </c>
      <c r="Z38" s="255">
        <v>0.39968199090655798</v>
      </c>
      <c r="AA38" s="255">
        <v>0.67747392719621202</v>
      </c>
      <c r="AB38" s="255">
        <v>0.33355638066599702</v>
      </c>
      <c r="AC38" s="255">
        <v>0.37197740878894903</v>
      </c>
      <c r="AD38" s="255">
        <v>0.35161620959475998</v>
      </c>
      <c r="AE38" s="255">
        <v>0.47111709142505698</v>
      </c>
      <c r="AF38" s="255">
        <v>0.453097095654316</v>
      </c>
      <c r="AG38" s="255">
        <v>0.41486105583356397</v>
      </c>
      <c r="AH38" s="255">
        <v>0.49585665347441998</v>
      </c>
      <c r="AI38" s="255">
        <v>0.46544083230830002</v>
      </c>
      <c r="AJ38" s="255">
        <v>0.48758375285887801</v>
      </c>
      <c r="AK38" s="255">
        <v>0.70389900951320095</v>
      </c>
      <c r="AL38" s="255">
        <v>0.53049311664005805</v>
      </c>
      <c r="AM38" s="255">
        <v>0</v>
      </c>
      <c r="AN38" s="255">
        <v>0.60943721263544404</v>
      </c>
      <c r="AO38" s="255">
        <v>0.56496738575482197</v>
      </c>
      <c r="AP38" s="255">
        <v>0.57674210476993504</v>
      </c>
      <c r="AQ38" s="255">
        <v>0.596323726635553</v>
      </c>
      <c r="AR38" s="255">
        <v>0.50583686732738598</v>
      </c>
      <c r="AS38" s="255">
        <v>0.68192798531528098</v>
      </c>
      <c r="AT38" s="255">
        <v>1.1827594455605701</v>
      </c>
      <c r="AU38" s="255">
        <v>1.3146491033224801</v>
      </c>
      <c r="AV38" s="255">
        <v>0.71520604199390303</v>
      </c>
      <c r="AW38" s="255">
        <v>0.95011578872262903</v>
      </c>
      <c r="AX38" s="186">
        <v>0.90091145641674697</v>
      </c>
      <c r="AY38" s="186">
        <v>1.0146363932073601</v>
      </c>
      <c r="AZ38" s="186">
        <v>1.0360894029908101</v>
      </c>
      <c r="BA38" s="186">
        <v>0.80908333723493198</v>
      </c>
      <c r="BB38" s="186">
        <v>0.77756503440086899</v>
      </c>
      <c r="BC38" s="186">
        <v>0.99065328686122001</v>
      </c>
      <c r="BD38" s="186">
        <v>0.86835826893699397</v>
      </c>
      <c r="BE38" s="186">
        <v>0.92514956309665697</v>
      </c>
      <c r="BF38" s="186">
        <v>0.92291920088933199</v>
      </c>
      <c r="BG38" s="186">
        <v>1.12619344965548</v>
      </c>
      <c r="BH38" s="186">
        <v>1.1009565777935499</v>
      </c>
      <c r="BI38" s="186">
        <v>1.3054233154081001</v>
      </c>
      <c r="BJ38" s="186">
        <v>1.45900182115829</v>
      </c>
      <c r="BK38" s="186">
        <v>1.3061721432433899</v>
      </c>
      <c r="BL38" s="186">
        <v>1.12282515275388</v>
      </c>
      <c r="BM38" s="186">
        <v>1.3607660457674</v>
      </c>
      <c r="BN38" s="186">
        <v>1.63045918395302</v>
      </c>
      <c r="BO38" s="186">
        <v>1.26060724805708</v>
      </c>
      <c r="BP38" s="186">
        <v>0.90291668403243197</v>
      </c>
      <c r="BQ38" s="186">
        <v>1.61510807603087</v>
      </c>
      <c r="BR38" s="186">
        <v>1.44114635072883</v>
      </c>
      <c r="BS38" s="186">
        <v>1.5165792854779301</v>
      </c>
      <c r="BT38" s="186">
        <v>1.28995541678416</v>
      </c>
      <c r="BU38" s="186">
        <v>1.8223880498949501</v>
      </c>
      <c r="BV38" s="186">
        <v>1.6720500824923199</v>
      </c>
      <c r="BW38" s="186">
        <v>1.8905702956458099</v>
      </c>
      <c r="BX38" s="186">
        <v>1.7043718979000899</v>
      </c>
      <c r="BY38" s="186">
        <v>1.09584647545541</v>
      </c>
      <c r="BZ38" s="186">
        <v>1.79411804978615</v>
      </c>
      <c r="CA38" s="186">
        <v>1.7606940156580499</v>
      </c>
      <c r="CB38" s="186">
        <v>1.43153432906858</v>
      </c>
      <c r="CC38" s="186">
        <v>1.6937224802226001</v>
      </c>
      <c r="CD38" s="186">
        <v>1.46098406022545</v>
      </c>
      <c r="CE38" s="186">
        <v>2.4419751565552801</v>
      </c>
      <c r="CF38" s="186">
        <v>2.7818394800375801</v>
      </c>
      <c r="CG38" s="186">
        <v>2.1810719193075698</v>
      </c>
      <c r="CH38" s="186">
        <v>3.07255414238973</v>
      </c>
      <c r="CI38" s="186">
        <v>4.0477480943998101</v>
      </c>
      <c r="CJ38" s="186">
        <v>1.95451474892151</v>
      </c>
      <c r="CK38" s="186">
        <v>2.30820111705063</v>
      </c>
      <c r="CL38" s="186">
        <v>2.8886511336591401</v>
      </c>
      <c r="CM38" s="186">
        <v>1.7193478983434001</v>
      </c>
      <c r="CN38" s="186">
        <v>2.6512918183105998</v>
      </c>
      <c r="CO38" s="186">
        <v>2.2510609468462102</v>
      </c>
      <c r="CP38" s="186">
        <v>2.38555046048607</v>
      </c>
      <c r="CQ38" s="186">
        <v>2.7313623650975298</v>
      </c>
      <c r="CR38" s="186">
        <v>2.34654092369269</v>
      </c>
      <c r="CS38" s="186">
        <v>2.4972086381415601</v>
      </c>
      <c r="CT38" s="186">
        <v>2.9356583004767201</v>
      </c>
      <c r="CU38" s="186">
        <v>3.50510673546535</v>
      </c>
      <c r="CV38" s="186">
        <v>1.9524870560532701</v>
      </c>
      <c r="CW38" s="186">
        <v>2.6392612545162302</v>
      </c>
      <c r="CX38" s="186">
        <v>3.2100469267963399</v>
      </c>
      <c r="CY38" s="186">
        <v>2.78536306530428</v>
      </c>
      <c r="CZ38" s="186">
        <v>3.4049781291721999</v>
      </c>
      <c r="DA38" s="186">
        <v>2.25084607308718</v>
      </c>
      <c r="DB38" s="186">
        <v>2.45820497416595</v>
      </c>
      <c r="DC38" s="186">
        <v>5.2669765278708001</v>
      </c>
      <c r="DD38" s="186">
        <v>2.65770801134643</v>
      </c>
      <c r="DE38" s="186">
        <v>2.20333693546592</v>
      </c>
      <c r="DF38" s="186">
        <v>3.0937731145151899</v>
      </c>
      <c r="DG38" s="186">
        <v>3.4319551325803799</v>
      </c>
      <c r="DH38" s="186">
        <v>1.69395988996485</v>
      </c>
      <c r="DI38" s="186">
        <v>2.6970290276967201</v>
      </c>
      <c r="DJ38" s="186">
        <v>5.2858082405339504</v>
      </c>
      <c r="DK38" s="186">
        <v>4.9714115538009302</v>
      </c>
      <c r="DL38" s="186">
        <v>2.6681618730340202</v>
      </c>
      <c r="DM38" s="186">
        <v>5.3913249912278598</v>
      </c>
      <c r="DN38" s="186">
        <v>5.4749599337314399</v>
      </c>
      <c r="DO38" s="186">
        <v>2.8423422626750301</v>
      </c>
      <c r="DP38" s="186">
        <v>2.5673584196575998</v>
      </c>
      <c r="DQ38" s="186">
        <v>2.3105484922833601</v>
      </c>
      <c r="DR38" s="186">
        <v>2.7355647457587202</v>
      </c>
      <c r="DS38" s="186">
        <v>3.04166754206934</v>
      </c>
      <c r="DT38" s="186">
        <v>1.4991224371604199</v>
      </c>
      <c r="DU38" s="186">
        <v>1.8776145037959799</v>
      </c>
      <c r="DV38" s="186">
        <v>2.5415707581454501</v>
      </c>
      <c r="DW38" s="313">
        <f t="shared" si="0"/>
        <v>9.6767971581955194</v>
      </c>
      <c r="DX38" s="313">
        <f t="shared" si="1"/>
        <v>5.9183076991018506</v>
      </c>
      <c r="DY38" s="186">
        <f t="shared" si="2"/>
        <v>30.174495086491412</v>
      </c>
      <c r="DZ38" s="186">
        <f t="shared" si="3"/>
        <v>35.354937200874168</v>
      </c>
      <c r="EA38" s="186">
        <f t="shared" si="4"/>
        <v>41.680136972433822</v>
      </c>
      <c r="EB38" s="264"/>
      <c r="EC38" s="264"/>
    </row>
    <row r="39" spans="1:133" s="181" customFormat="1" ht="13.2">
      <c r="A39" s="260" t="str">
        <f>IF(I!$A$1=1,B39,C39)</f>
        <v>Словаччина</v>
      </c>
      <c r="B39" s="254" t="s">
        <v>136</v>
      </c>
      <c r="C39" s="254" t="s">
        <v>227</v>
      </c>
      <c r="D39" s="185">
        <v>0.60041107985817799</v>
      </c>
      <c r="E39" s="185">
        <v>8.2088506340947595E-2</v>
      </c>
      <c r="F39" s="185">
        <v>0.95192135501637898</v>
      </c>
      <c r="G39" s="185">
        <v>5.0237381100133399E-2</v>
      </c>
      <c r="H39" s="185">
        <v>6.9947804959028803E-2</v>
      </c>
      <c r="I39" s="185">
        <v>8.7773333356737496E-2</v>
      </c>
      <c r="J39" s="185">
        <v>9.8507240108629199E-2</v>
      </c>
      <c r="K39" s="185">
        <v>8.8703828354521203E-2</v>
      </c>
      <c r="L39" s="185">
        <v>9.2723639783068995E-2</v>
      </c>
      <c r="M39" s="185">
        <v>8.3504857393028695E-2</v>
      </c>
      <c r="N39" s="185">
        <v>0.11439395095496099</v>
      </c>
      <c r="O39" s="185">
        <v>0.148244607477345</v>
      </c>
      <c r="P39" s="255">
        <v>0.63021492956203895</v>
      </c>
      <c r="Q39" s="255">
        <v>1.5832845786327601</v>
      </c>
      <c r="R39" s="255">
        <v>0.15123471659419799</v>
      </c>
      <c r="S39" s="255">
        <v>0.288564596997682</v>
      </c>
      <c r="T39" s="255">
        <v>0.10647174119340599</v>
      </c>
      <c r="U39" s="255">
        <v>0.42176284452795998</v>
      </c>
      <c r="V39" s="255">
        <v>0.14360470585195301</v>
      </c>
      <c r="W39" s="255">
        <v>0.214262805040385</v>
      </c>
      <c r="X39" s="255">
        <v>0.53794453206862403</v>
      </c>
      <c r="Y39" s="255">
        <v>0.14229994282160399</v>
      </c>
      <c r="Z39" s="255">
        <v>0.294999274094356</v>
      </c>
      <c r="AA39" s="255">
        <v>0.64412285799344005</v>
      </c>
      <c r="AB39" s="255">
        <v>0.26743006832413202</v>
      </c>
      <c r="AC39" s="255">
        <v>0.16818820387966901</v>
      </c>
      <c r="AD39" s="255">
        <v>0.79848981234569205</v>
      </c>
      <c r="AE39" s="255">
        <v>0.171204848100557</v>
      </c>
      <c r="AF39" s="255">
        <v>0.29765180949862902</v>
      </c>
      <c r="AG39" s="255">
        <v>0.27272671659302899</v>
      </c>
      <c r="AH39" s="255">
        <v>0.39990430728734599</v>
      </c>
      <c r="AI39" s="255">
        <v>0.44521349596814103</v>
      </c>
      <c r="AJ39" s="255">
        <v>0.48753273812023901</v>
      </c>
      <c r="AK39" s="255">
        <v>0.24526073917840899</v>
      </c>
      <c r="AL39" s="255">
        <v>0.29558127606590001</v>
      </c>
      <c r="AM39" s="255">
        <v>0</v>
      </c>
      <c r="AN39" s="255">
        <v>0.21823463137801</v>
      </c>
      <c r="AO39" s="255">
        <v>0.27646293428177199</v>
      </c>
      <c r="AP39" s="255">
        <v>0.52410142003819205</v>
      </c>
      <c r="AQ39" s="255">
        <v>0.35474273960715103</v>
      </c>
      <c r="AR39" s="255">
        <v>0.60382344808126698</v>
      </c>
      <c r="AS39" s="255">
        <v>0.45381133612665597</v>
      </c>
      <c r="AT39" s="255">
        <v>0.37845150011531398</v>
      </c>
      <c r="AU39" s="255">
        <v>0.45667513673742799</v>
      </c>
      <c r="AV39" s="255">
        <v>0.36195139681810701</v>
      </c>
      <c r="AW39" s="255">
        <v>0.433367107733929</v>
      </c>
      <c r="AX39" s="186">
        <v>0.54200967725694504</v>
      </c>
      <c r="AY39" s="186">
        <v>0.53097292035124</v>
      </c>
      <c r="AZ39" s="186">
        <v>0.52487099428680595</v>
      </c>
      <c r="BA39" s="186">
        <v>0.46399901041063202</v>
      </c>
      <c r="BB39" s="186">
        <v>0.42708172508839698</v>
      </c>
      <c r="BC39" s="186">
        <v>0.45093126095467201</v>
      </c>
      <c r="BD39" s="186">
        <v>0.70417171550535296</v>
      </c>
      <c r="BE39" s="186">
        <v>0.53193628367046197</v>
      </c>
      <c r="BF39" s="186">
        <v>0.64226884867108203</v>
      </c>
      <c r="BG39" s="186">
        <v>0.63750662554419701</v>
      </c>
      <c r="BH39" s="186">
        <v>0.61116060215494095</v>
      </c>
      <c r="BI39" s="186">
        <v>0.68618956843432299</v>
      </c>
      <c r="BJ39" s="186">
        <v>0.76410660827167798</v>
      </c>
      <c r="BK39" s="186">
        <v>0.73586531488262397</v>
      </c>
      <c r="BL39" s="186">
        <v>0.72242576693951299</v>
      </c>
      <c r="BM39" s="186">
        <v>0.80741232096399296</v>
      </c>
      <c r="BN39" s="186">
        <v>0.65392145763363896</v>
      </c>
      <c r="BO39" s="186">
        <v>0.53097330213191696</v>
      </c>
      <c r="BP39" s="186">
        <v>0.64674160331167896</v>
      </c>
      <c r="BQ39" s="186">
        <v>0.52107961716017004</v>
      </c>
      <c r="BR39" s="186">
        <v>0.65486492473163105</v>
      </c>
      <c r="BS39" s="186">
        <v>0.74364617460624405</v>
      </c>
      <c r="BT39" s="186">
        <v>0.79597903373816903</v>
      </c>
      <c r="BU39" s="186">
        <v>0.81999138462558496</v>
      </c>
      <c r="BV39" s="186">
        <v>1.25212017769499</v>
      </c>
      <c r="BW39" s="186">
        <v>1.5974574002989499</v>
      </c>
      <c r="BX39" s="186">
        <v>0.736440222908614</v>
      </c>
      <c r="BY39" s="186">
        <v>1.0688243431171001</v>
      </c>
      <c r="BZ39" s="186">
        <v>1.53855884418052</v>
      </c>
      <c r="CA39" s="186">
        <v>1.24410267686644</v>
      </c>
      <c r="CB39" s="186">
        <v>1.5814450503664099</v>
      </c>
      <c r="CC39" s="186">
        <v>1.55738454488041</v>
      </c>
      <c r="CD39" s="186">
        <v>1.31105113480247</v>
      </c>
      <c r="CE39" s="186">
        <v>1.1988012522749101</v>
      </c>
      <c r="CF39" s="186">
        <v>1.3734988396224499</v>
      </c>
      <c r="CG39" s="186">
        <v>1.7213702754639</v>
      </c>
      <c r="CH39" s="186">
        <v>1.61769570642354</v>
      </c>
      <c r="CI39" s="186">
        <v>1.9338670025409901</v>
      </c>
      <c r="CJ39" s="186">
        <v>1.2375128754087501</v>
      </c>
      <c r="CK39" s="186">
        <v>0.42567476381934</v>
      </c>
      <c r="CL39" s="186">
        <v>1.0473992224572799</v>
      </c>
      <c r="CM39" s="186">
        <v>1.2108762500772501</v>
      </c>
      <c r="CN39" s="186">
        <v>1.7416952730351101</v>
      </c>
      <c r="CO39" s="186">
        <v>1.3183381679847599</v>
      </c>
      <c r="CP39" s="186">
        <v>1.13217048290343</v>
      </c>
      <c r="CQ39" s="186">
        <v>1.33023187890949</v>
      </c>
      <c r="CR39" s="186">
        <v>1.5006884955362501</v>
      </c>
      <c r="CS39" s="186">
        <v>1.40012164208477</v>
      </c>
      <c r="CT39" s="186">
        <v>1.1231354739022801</v>
      </c>
      <c r="CU39" s="186">
        <v>1.8659813323985399</v>
      </c>
      <c r="CV39" s="186">
        <v>1.2321908980721501</v>
      </c>
      <c r="CW39" s="186">
        <v>1.3106456177530801</v>
      </c>
      <c r="CX39" s="186">
        <v>1.8584459241862401</v>
      </c>
      <c r="CY39" s="186">
        <v>1.6126831235358201</v>
      </c>
      <c r="CZ39" s="186">
        <v>1.7091110526815501</v>
      </c>
      <c r="DA39" s="186">
        <v>1.59904517401505</v>
      </c>
      <c r="DB39" s="186">
        <v>1.9888339017112699</v>
      </c>
      <c r="DC39" s="186">
        <v>1.79197498420398</v>
      </c>
      <c r="DD39" s="186">
        <v>1.74885921202744</v>
      </c>
      <c r="DE39" s="186">
        <v>1.98206354928819</v>
      </c>
      <c r="DF39" s="186">
        <v>2.5292304325670898</v>
      </c>
      <c r="DG39" s="186">
        <v>1.96821360708193</v>
      </c>
      <c r="DH39" s="186">
        <v>1.4440182107810899</v>
      </c>
      <c r="DI39" s="186">
        <v>1.72661733417462</v>
      </c>
      <c r="DJ39" s="186">
        <v>1.6796910397211</v>
      </c>
      <c r="DK39" s="186">
        <v>1.5800557915125899</v>
      </c>
      <c r="DL39" s="186">
        <v>1.8627543690033199</v>
      </c>
      <c r="DM39" s="186">
        <v>1.3658780616994</v>
      </c>
      <c r="DN39" s="186">
        <v>1.8731146668479</v>
      </c>
      <c r="DO39" s="186">
        <v>1.3000767269167901</v>
      </c>
      <c r="DP39" s="186">
        <v>2.0993218841280998</v>
      </c>
      <c r="DQ39" s="186">
        <v>2.16272258555118</v>
      </c>
      <c r="DR39" s="186">
        <v>1.9438213419402699</v>
      </c>
      <c r="DS39" s="186">
        <v>2.3698380345740402</v>
      </c>
      <c r="DT39" s="186">
        <v>1.78775919065206</v>
      </c>
      <c r="DU39" s="186">
        <v>1.82651521701981</v>
      </c>
      <c r="DV39" s="186">
        <v>2.2705469656683301</v>
      </c>
      <c r="DW39" s="313">
        <f t="shared" si="0"/>
        <v>4.85032658467681</v>
      </c>
      <c r="DX39" s="313">
        <f t="shared" si="1"/>
        <v>5.8848213733402002</v>
      </c>
      <c r="DY39" s="186">
        <f t="shared" si="2"/>
        <v>15.333825858517253</v>
      </c>
      <c r="DZ39" s="186">
        <f t="shared" si="3"/>
        <v>21.33129747712379</v>
      </c>
      <c r="EA39" s="186">
        <f t="shared" si="4"/>
        <v>21.407910046850404</v>
      </c>
      <c r="EB39" s="264"/>
      <c r="EC39" s="264"/>
    </row>
    <row r="40" spans="1:133" s="181" customFormat="1" ht="13.2">
      <c r="A40" s="260" t="str">
        <f>IF(I!$A$1=1,B40,C40)</f>
        <v>Угорщина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186">
        <v>1.4534367975651299</v>
      </c>
      <c r="DW40" s="313">
        <f t="shared" si="0"/>
        <v>4.6223664759840899</v>
      </c>
      <c r="DX40" s="313">
        <f t="shared" si="1"/>
        <v>4.2721217724425902</v>
      </c>
      <c r="DY40" s="186">
        <f t="shared" si="2"/>
        <v>22.54838834404946</v>
      </c>
      <c r="DZ40" s="186">
        <f t="shared" si="3"/>
        <v>20.925767779426216</v>
      </c>
      <c r="EA40" s="186">
        <f t="shared" si="4"/>
        <v>16.874396598997919</v>
      </c>
      <c r="EB40" s="264"/>
      <c r="EC40" s="264"/>
    </row>
    <row r="41" spans="1:133" s="181" customFormat="1" ht="13.2">
      <c r="A41" s="260" t="str">
        <f>IF(I!$A$1=1,B41,C41)</f>
        <v>Австралія</v>
      </c>
      <c r="B41" s="254" t="s">
        <v>138</v>
      </c>
      <c r="C41" s="254" t="s">
        <v>229</v>
      </c>
      <c r="D41" s="185">
        <v>0.218680251720096</v>
      </c>
      <c r="E41" s="185">
        <v>0.25284636128876398</v>
      </c>
      <c r="F41" s="185">
        <v>0.25726938654440601</v>
      </c>
      <c r="G41" s="185">
        <v>0.266957107373052</v>
      </c>
      <c r="H41" s="185">
        <v>0.249961120709353</v>
      </c>
      <c r="I41" s="185">
        <v>0.33169927899940499</v>
      </c>
      <c r="J41" s="185">
        <v>0.279391417989996</v>
      </c>
      <c r="K41" s="185">
        <v>0.23419222160365</v>
      </c>
      <c r="L41" s="185">
        <v>0.188393878153372</v>
      </c>
      <c r="M41" s="185">
        <v>0.27582000000000001</v>
      </c>
      <c r="N41" s="185">
        <v>0.26907910530907098</v>
      </c>
      <c r="O41" s="185">
        <v>0.51194398104823602</v>
      </c>
      <c r="P41" s="255">
        <v>0.163556748312779</v>
      </c>
      <c r="Q41" s="255">
        <v>0.27324737834096702</v>
      </c>
      <c r="R41" s="255">
        <v>0.33600704128299302</v>
      </c>
      <c r="S41" s="255">
        <v>0.24434550290756199</v>
      </c>
      <c r="T41" s="255">
        <v>0.31972817104732898</v>
      </c>
      <c r="U41" s="255">
        <v>0.36835503809268799</v>
      </c>
      <c r="V41" s="255">
        <v>0.30753391823873699</v>
      </c>
      <c r="W41" s="255">
        <v>0.42633185607122998</v>
      </c>
      <c r="X41" s="255">
        <v>0.385208175259108</v>
      </c>
      <c r="Y41" s="255">
        <v>0.45627843300751098</v>
      </c>
      <c r="Z41" s="255">
        <v>0.31429745625930799</v>
      </c>
      <c r="AA41" s="255">
        <v>0.38332817121114099</v>
      </c>
      <c r="AB41" s="255">
        <v>0.39390571199752</v>
      </c>
      <c r="AC41" s="255">
        <v>0.39880356633287101</v>
      </c>
      <c r="AD41" s="255">
        <v>0.41502093097999598</v>
      </c>
      <c r="AE41" s="255">
        <v>0.44087547217498102</v>
      </c>
      <c r="AF41" s="255">
        <v>0.54723312085045805</v>
      </c>
      <c r="AG41" s="255">
        <v>0.575695708582878</v>
      </c>
      <c r="AH41" s="255">
        <v>0.59372503395067799</v>
      </c>
      <c r="AI41" s="255">
        <v>0.52623760780495799</v>
      </c>
      <c r="AJ41" s="255">
        <v>0.50938844780965897</v>
      </c>
      <c r="AK41" s="255">
        <v>0.69808931489103898</v>
      </c>
      <c r="AL41" s="255">
        <v>0.66498395884283001</v>
      </c>
      <c r="AM41" s="255">
        <v>0</v>
      </c>
      <c r="AN41" s="255">
        <v>0.57747391008459303</v>
      </c>
      <c r="AO41" s="255">
        <v>0.67448007902745899</v>
      </c>
      <c r="AP41" s="255">
        <v>0.72631809585302998</v>
      </c>
      <c r="AQ41" s="255">
        <v>0.81114095147354603</v>
      </c>
      <c r="AR41" s="255">
        <v>0.76185158832822497</v>
      </c>
      <c r="AS41" s="255">
        <v>0.79295038510160998</v>
      </c>
      <c r="AT41" s="255">
        <v>0.99291811328893398</v>
      </c>
      <c r="AU41" s="255">
        <v>0.91221338468986202</v>
      </c>
      <c r="AV41" s="255">
        <v>0.865974541213406</v>
      </c>
      <c r="AW41" s="255">
        <v>0.93328466184969605</v>
      </c>
      <c r="AX41" s="186">
        <v>1.0591948227597201</v>
      </c>
      <c r="AY41" s="186">
        <v>1.1482419248435101</v>
      </c>
      <c r="AZ41" s="186">
        <v>1.02802525079648</v>
      </c>
      <c r="BA41" s="186">
        <v>1.04930292957834</v>
      </c>
      <c r="BB41" s="186">
        <v>1.03926651520276</v>
      </c>
      <c r="BC41" s="186">
        <v>1.00691974231114</v>
      </c>
      <c r="BD41" s="186">
        <v>1.2437609594680501</v>
      </c>
      <c r="BE41" s="186">
        <v>1.119581739769</v>
      </c>
      <c r="BF41" s="186">
        <v>1.0086069163273701</v>
      </c>
      <c r="BG41" s="186">
        <v>1.21165804109442</v>
      </c>
      <c r="BH41" s="186">
        <v>1.1310556625353601</v>
      </c>
      <c r="BI41" s="186">
        <v>1.2113107093284099</v>
      </c>
      <c r="BJ41" s="186">
        <v>1.3930231102439401</v>
      </c>
      <c r="BK41" s="186">
        <v>1.2205072284071099</v>
      </c>
      <c r="BL41" s="186">
        <v>1.25849272194578</v>
      </c>
      <c r="BM41" s="186">
        <v>1.05900195874822</v>
      </c>
      <c r="BN41" s="186">
        <v>1.1261136298621199</v>
      </c>
      <c r="BO41" s="186">
        <v>0.84048066408599498</v>
      </c>
      <c r="BP41" s="186">
        <v>0.93768275775387</v>
      </c>
      <c r="BQ41" s="186">
        <v>1.14945435822341</v>
      </c>
      <c r="BR41" s="186">
        <v>1.00933381427014</v>
      </c>
      <c r="BS41" s="186">
        <v>1.2093431910152399</v>
      </c>
      <c r="BT41" s="186">
        <v>0.98496990641430004</v>
      </c>
      <c r="BU41" s="186">
        <v>1.23172588064255</v>
      </c>
      <c r="BV41" s="186">
        <v>1.12755611477388</v>
      </c>
      <c r="BW41" s="186">
        <v>1.65460912993045</v>
      </c>
      <c r="BX41" s="186">
        <v>1.2041038390307099</v>
      </c>
      <c r="BY41" s="186">
        <v>1.51868948250596</v>
      </c>
      <c r="BZ41" s="186">
        <v>1.52726916279567</v>
      </c>
      <c r="CA41" s="186">
        <v>1.5036277837060501</v>
      </c>
      <c r="CB41" s="186">
        <v>1.30711252152764</v>
      </c>
      <c r="CC41" s="186">
        <v>1.5786578874369801</v>
      </c>
      <c r="CD41" s="186">
        <v>1.34448618796484</v>
      </c>
      <c r="CE41" s="186">
        <v>1.6493778792157101</v>
      </c>
      <c r="CF41" s="186">
        <v>1.61708319232971</v>
      </c>
      <c r="CG41" s="186">
        <v>2.0990985036912</v>
      </c>
      <c r="CH41" s="186">
        <v>1.89505273575855</v>
      </c>
      <c r="CI41" s="186">
        <v>2.2149946522143402</v>
      </c>
      <c r="CJ41" s="186">
        <v>1.96875176534052</v>
      </c>
      <c r="CK41" s="186">
        <v>1.77449466175771</v>
      </c>
      <c r="CL41" s="186">
        <v>1.23349190356593</v>
      </c>
      <c r="CM41" s="186">
        <v>1.8208348987917</v>
      </c>
      <c r="CN41" s="186">
        <v>1.51246348852519</v>
      </c>
      <c r="CO41" s="186">
        <v>1.4352134071125999</v>
      </c>
      <c r="CP41" s="186">
        <v>2.0844607780695901</v>
      </c>
      <c r="CQ41" s="186">
        <v>1.2958817010889001</v>
      </c>
      <c r="CR41" s="186">
        <v>1.22962255315225</v>
      </c>
      <c r="CS41" s="186">
        <v>1.2503909153986601</v>
      </c>
      <c r="CT41" s="186">
        <v>1.1763653267493299</v>
      </c>
      <c r="CU41" s="186">
        <v>1.3965897929278801</v>
      </c>
      <c r="CV41" s="186">
        <v>1.3754436804060099</v>
      </c>
      <c r="CW41" s="186">
        <v>1.08381850511442</v>
      </c>
      <c r="CX41" s="186">
        <v>1.19988939342982</v>
      </c>
      <c r="CY41" s="186">
        <v>1.04183171821763</v>
      </c>
      <c r="CZ41" s="186">
        <v>1.2031244014832101</v>
      </c>
      <c r="DA41" s="186">
        <v>1.25532356516341</v>
      </c>
      <c r="DB41" s="186">
        <v>1.11728063406209</v>
      </c>
      <c r="DC41" s="186">
        <v>1.00350937775242</v>
      </c>
      <c r="DD41" s="186">
        <v>1.13531451596221</v>
      </c>
      <c r="DE41" s="186">
        <v>1.1098094623377901</v>
      </c>
      <c r="DF41" s="186">
        <v>1.20579851372897</v>
      </c>
      <c r="DG41" s="186">
        <v>1.2864410426552699</v>
      </c>
      <c r="DH41" s="186">
        <v>1.17757192423141</v>
      </c>
      <c r="DI41" s="186">
        <v>1.6225104672585999</v>
      </c>
      <c r="DJ41" s="186">
        <v>1.7051150946126501</v>
      </c>
      <c r="DK41" s="186">
        <v>1.48336740426003</v>
      </c>
      <c r="DL41" s="186">
        <v>2.0542774722936499</v>
      </c>
      <c r="DM41" s="186">
        <v>1.1337245291010001</v>
      </c>
      <c r="DN41" s="186">
        <v>1.58945995901919</v>
      </c>
      <c r="DO41" s="186">
        <v>1.0766981523807999</v>
      </c>
      <c r="DP41" s="186">
        <v>1.18476172118901</v>
      </c>
      <c r="DQ41" s="186">
        <v>2.3562016425010999</v>
      </c>
      <c r="DR41" s="186">
        <v>0.99354404368351801</v>
      </c>
      <c r="DS41" s="186">
        <v>1.1916012253500601</v>
      </c>
      <c r="DT41" s="186">
        <v>1.0234139312242201</v>
      </c>
      <c r="DU41" s="186">
        <v>0.97006501384677901</v>
      </c>
      <c r="DV41" s="186">
        <v>1.5816260448213499</v>
      </c>
      <c r="DW41" s="313">
        <f t="shared" si="0"/>
        <v>4.5051974861026602</v>
      </c>
      <c r="DX41" s="313">
        <f t="shared" si="1"/>
        <v>3.575104989892349</v>
      </c>
      <c r="DY41" s="186">
        <f t="shared" si="2"/>
        <v>18.178561192480263</v>
      </c>
      <c r="DZ41" s="186">
        <f t="shared" si="3"/>
        <v>14.017584810313251</v>
      </c>
      <c r="EA41" s="186">
        <f t="shared" si="4"/>
        <v>17.568833635881017</v>
      </c>
      <c r="EB41" s="264"/>
      <c r="EC41" s="264"/>
    </row>
    <row r="42" spans="1:133" s="181" customFormat="1" ht="13.2">
      <c r="A42" s="260" t="str">
        <f>IF(I!$A$1=1,B42,C42)</f>
        <v>Італія</v>
      </c>
      <c r="B42" s="254" t="s">
        <v>135</v>
      </c>
      <c r="C42" s="254" t="s">
        <v>226</v>
      </c>
      <c r="D42" s="185">
        <v>0.27842568347423402</v>
      </c>
      <c r="E42" s="185">
        <v>0.29653718013279901</v>
      </c>
      <c r="F42" s="185">
        <v>0.37831554038036203</v>
      </c>
      <c r="G42" s="185">
        <v>0.43196032006752699</v>
      </c>
      <c r="H42" s="185">
        <v>0.29246055914742602</v>
      </c>
      <c r="I42" s="185">
        <v>0.37830278684163599</v>
      </c>
      <c r="J42" s="185">
        <v>0.37076513727481702</v>
      </c>
      <c r="K42" s="185">
        <v>0.35264316859307698</v>
      </c>
      <c r="L42" s="185">
        <v>0.212379497940379</v>
      </c>
      <c r="M42" s="185">
        <v>0.34719440051446399</v>
      </c>
      <c r="N42" s="185">
        <v>0.31177793424009598</v>
      </c>
      <c r="O42" s="185">
        <v>0.27858064409532501</v>
      </c>
      <c r="P42" s="255">
        <v>0.344656447959232</v>
      </c>
      <c r="Q42" s="255">
        <v>0.356884210008383</v>
      </c>
      <c r="R42" s="255">
        <v>0.489381670138271</v>
      </c>
      <c r="S42" s="255">
        <v>0.26773006762068202</v>
      </c>
      <c r="T42" s="255">
        <v>0.334287124166396</v>
      </c>
      <c r="U42" s="255">
        <v>0.29403960002512902</v>
      </c>
      <c r="V42" s="255">
        <v>0.35813860375268303</v>
      </c>
      <c r="W42" s="255">
        <v>0.293092660330946</v>
      </c>
      <c r="X42" s="255">
        <v>0.38066035896839401</v>
      </c>
      <c r="Y42" s="255">
        <v>0.31607742835975</v>
      </c>
      <c r="Z42" s="255">
        <v>0.31242907112634999</v>
      </c>
      <c r="AA42" s="255">
        <v>0.413874871915686</v>
      </c>
      <c r="AB42" s="255">
        <v>0.37145015463346998</v>
      </c>
      <c r="AC42" s="255">
        <v>0.55488454686136202</v>
      </c>
      <c r="AD42" s="255">
        <v>0.47744530932946</v>
      </c>
      <c r="AE42" s="255">
        <v>0.29683891330384399</v>
      </c>
      <c r="AF42" s="255">
        <v>0.561047741930085</v>
      </c>
      <c r="AG42" s="255">
        <v>0.51341016283168095</v>
      </c>
      <c r="AH42" s="255">
        <v>0.36371648599443901</v>
      </c>
      <c r="AI42" s="255">
        <v>0.315102144208595</v>
      </c>
      <c r="AJ42" s="255">
        <v>0.47674633182874998</v>
      </c>
      <c r="AK42" s="255">
        <v>0.30569287882983198</v>
      </c>
      <c r="AL42" s="255">
        <v>0.77033751821737295</v>
      </c>
      <c r="AM42" s="255">
        <v>0</v>
      </c>
      <c r="AN42" s="255">
        <v>0.54684721387785695</v>
      </c>
      <c r="AO42" s="255">
        <v>0.62130943490905999</v>
      </c>
      <c r="AP42" s="255">
        <v>0.80842363826240604</v>
      </c>
      <c r="AQ42" s="255">
        <v>0.98766426305959698</v>
      </c>
      <c r="AR42" s="255">
        <v>1.06920540387984</v>
      </c>
      <c r="AS42" s="255">
        <v>0.74535393662761995</v>
      </c>
      <c r="AT42" s="255">
        <v>0.681454449499727</v>
      </c>
      <c r="AU42" s="255">
        <v>0.551015498238836</v>
      </c>
      <c r="AV42" s="255">
        <v>0.85025771759045099</v>
      </c>
      <c r="AW42" s="255">
        <v>0.67768017419940996</v>
      </c>
      <c r="AX42" s="186">
        <v>0.69280346673211801</v>
      </c>
      <c r="AY42" s="186">
        <v>1.0131823384277601</v>
      </c>
      <c r="AZ42" s="186">
        <v>1.1658107740302199</v>
      </c>
      <c r="BA42" s="186">
        <v>0.58524195063241602</v>
      </c>
      <c r="BB42" s="186">
        <v>0.77384874368678602</v>
      </c>
      <c r="BC42" s="186">
        <v>0.77271281668403802</v>
      </c>
      <c r="BD42" s="186">
        <v>0.92576543483062901</v>
      </c>
      <c r="BE42" s="186">
        <v>1.50030727949293</v>
      </c>
      <c r="BF42" s="186">
        <v>0.85601473149594298</v>
      </c>
      <c r="BG42" s="186">
        <v>0.70011164984546104</v>
      </c>
      <c r="BH42" s="186">
        <v>1.2634567780171999</v>
      </c>
      <c r="BI42" s="186">
        <v>2.0042293789425898</v>
      </c>
      <c r="BJ42" s="186">
        <v>0.83479998662841604</v>
      </c>
      <c r="BK42" s="186">
        <v>1.1213159157338399</v>
      </c>
      <c r="BL42" s="186">
        <v>1.06631445829329</v>
      </c>
      <c r="BM42" s="186">
        <v>0.89205720779876596</v>
      </c>
      <c r="BN42" s="186">
        <v>1.2730337798448399</v>
      </c>
      <c r="BO42" s="186">
        <v>0.82899595891070998</v>
      </c>
      <c r="BP42" s="186">
        <v>0.69126591515718505</v>
      </c>
      <c r="BQ42" s="186">
        <v>1.08292520699272</v>
      </c>
      <c r="BR42" s="186">
        <v>1.4174204334643199</v>
      </c>
      <c r="BS42" s="186">
        <v>0.94471748570872804</v>
      </c>
      <c r="BT42" s="186">
        <v>0.92142560150762198</v>
      </c>
      <c r="BU42" s="186">
        <v>1.19950179174631</v>
      </c>
      <c r="BV42" s="186">
        <v>1.06457673407316</v>
      </c>
      <c r="BW42" s="186">
        <v>1.35874281993664</v>
      </c>
      <c r="BX42" s="186">
        <v>0.95216526556847703</v>
      </c>
      <c r="BY42" s="186">
        <v>1.3437640683800101</v>
      </c>
      <c r="BZ42" s="186">
        <v>1.20725790843853</v>
      </c>
      <c r="CA42" s="186">
        <v>0.95838807307716201</v>
      </c>
      <c r="CB42" s="186">
        <v>1.3974458462688499</v>
      </c>
      <c r="CC42" s="186">
        <v>1.6413487801812801</v>
      </c>
      <c r="CD42" s="186">
        <v>1.4156740830618399</v>
      </c>
      <c r="CE42" s="186">
        <v>2.5728279733520099</v>
      </c>
      <c r="CF42" s="186">
        <v>1.5157125724296701</v>
      </c>
      <c r="CG42" s="186">
        <v>1.5293261748796301</v>
      </c>
      <c r="CH42" s="186">
        <v>1.5862525734231401</v>
      </c>
      <c r="CI42" s="186">
        <v>1.8554617530661</v>
      </c>
      <c r="CJ42" s="186">
        <v>1.3619038842331801</v>
      </c>
      <c r="CK42" s="186">
        <v>3.1252775186717998</v>
      </c>
      <c r="CL42" s="186">
        <v>1.4204951596085</v>
      </c>
      <c r="CM42" s="186">
        <v>1.26659703832669</v>
      </c>
      <c r="CN42" s="186">
        <v>2.3008082140484598</v>
      </c>
      <c r="CO42" s="186">
        <v>1.70174967349388</v>
      </c>
      <c r="CP42" s="186">
        <v>2.2361148579042598</v>
      </c>
      <c r="CQ42" s="186">
        <v>1.11729076346028</v>
      </c>
      <c r="CR42" s="186">
        <v>1.0471785936564399</v>
      </c>
      <c r="CS42" s="186">
        <v>1.2443554933505401</v>
      </c>
      <c r="CT42" s="186">
        <v>2.7242164010311201</v>
      </c>
      <c r="CU42" s="186">
        <v>1.78966949281536</v>
      </c>
      <c r="CV42" s="186">
        <v>2.1946307850516402</v>
      </c>
      <c r="CW42" s="186">
        <v>1.64024091276967</v>
      </c>
      <c r="CX42" s="186">
        <v>1.1443553023703701</v>
      </c>
      <c r="CY42" s="186">
        <v>1.57157625536262</v>
      </c>
      <c r="CZ42" s="186">
        <v>1.37693109420988</v>
      </c>
      <c r="DA42" s="186">
        <v>0.971785715573798</v>
      </c>
      <c r="DB42" s="186">
        <v>3.54800617451277</v>
      </c>
      <c r="DC42" s="186">
        <v>1.0925222169939</v>
      </c>
      <c r="DD42" s="186">
        <v>1.1611997242329899</v>
      </c>
      <c r="DE42" s="186">
        <v>1.3461150548904199</v>
      </c>
      <c r="DF42" s="186">
        <v>1.25007761726989</v>
      </c>
      <c r="DG42" s="186">
        <v>1.4636101061887401</v>
      </c>
      <c r="DH42" s="186">
        <v>2.0935771708473898</v>
      </c>
      <c r="DI42" s="186">
        <v>0.71359560432331803</v>
      </c>
      <c r="DJ42" s="186">
        <v>1.3107116768263201</v>
      </c>
      <c r="DK42" s="186">
        <v>1.0654826478567401</v>
      </c>
      <c r="DL42" s="186">
        <v>1.14914607085294</v>
      </c>
      <c r="DM42" s="186">
        <v>1.04219446133842</v>
      </c>
      <c r="DN42" s="186">
        <v>1.6282123210441</v>
      </c>
      <c r="DO42" s="186">
        <v>0.77049858950801398</v>
      </c>
      <c r="DP42" s="186">
        <v>1.1111781161463099</v>
      </c>
      <c r="DQ42" s="186">
        <v>1.20237493190841</v>
      </c>
      <c r="DR42" s="186">
        <v>1.6914617831649601</v>
      </c>
      <c r="DS42" s="186">
        <v>1.4111999657493199</v>
      </c>
      <c r="DT42" s="186">
        <v>1.1312992554877801</v>
      </c>
      <c r="DU42" s="186">
        <v>0.847247992923018</v>
      </c>
      <c r="DV42" s="186">
        <v>1.58977296255712</v>
      </c>
      <c r="DW42" s="313">
        <f t="shared" si="0"/>
        <v>4.1178844519970275</v>
      </c>
      <c r="DX42" s="313">
        <f t="shared" si="1"/>
        <v>3.5683202109679177</v>
      </c>
      <c r="DY42" s="186">
        <f t="shared" si="2"/>
        <v>21.335657090600513</v>
      </c>
      <c r="DZ42" s="186">
        <f t="shared" si="3"/>
        <v>18.761050959426687</v>
      </c>
      <c r="EA42" s="186">
        <f t="shared" si="4"/>
        <v>15.189633339566242</v>
      </c>
      <c r="EB42" s="264"/>
      <c r="EC42" s="264"/>
    </row>
    <row r="43" spans="1:133" s="181" customFormat="1" ht="13.2">
      <c r="A43" s="260" t="str">
        <f>IF(I!$A$1=1,B43,C43)</f>
        <v>Люксембург</v>
      </c>
      <c r="B43" s="254" t="s">
        <v>141</v>
      </c>
      <c r="C43" s="254" t="s">
        <v>232</v>
      </c>
      <c r="D43" s="185">
        <v>0.358239796634861</v>
      </c>
      <c r="E43" s="185">
        <v>0.39913152189021101</v>
      </c>
      <c r="F43" s="185">
        <v>0.511052977244013</v>
      </c>
      <c r="G43" s="185">
        <v>0.49882652162931101</v>
      </c>
      <c r="H43" s="185">
        <v>0.61111747709081299</v>
      </c>
      <c r="I43" s="185">
        <v>0.48603199015201298</v>
      </c>
      <c r="J43" s="185">
        <v>0.51262035949826501</v>
      </c>
      <c r="K43" s="185">
        <v>0.43817035731945397</v>
      </c>
      <c r="L43" s="185">
        <v>0.484331259195798</v>
      </c>
      <c r="M43" s="185">
        <v>0.46709460731772801</v>
      </c>
      <c r="N43" s="185">
        <v>0.468045256387081</v>
      </c>
      <c r="O43" s="185">
        <v>0.89352892069832701</v>
      </c>
      <c r="P43" s="255">
        <v>0.54456548402719096</v>
      </c>
      <c r="Q43" s="255">
        <v>0.75190788928974195</v>
      </c>
      <c r="R43" s="255">
        <v>0.58306916625264305</v>
      </c>
      <c r="S43" s="255">
        <v>0.60608661471301795</v>
      </c>
      <c r="T43" s="255">
        <v>1.01821445918391</v>
      </c>
      <c r="U43" s="255">
        <v>0.79082378199048897</v>
      </c>
      <c r="V43" s="255">
        <v>0.47226208461747199</v>
      </c>
      <c r="W43" s="255">
        <v>0.90708673871712298</v>
      </c>
      <c r="X43" s="255">
        <v>0.48145303139760898</v>
      </c>
      <c r="Y43" s="255">
        <v>0.83486802778864799</v>
      </c>
      <c r="Z43" s="255">
        <v>0.870048326977655</v>
      </c>
      <c r="AA43" s="255">
        <v>1.2670248198855101</v>
      </c>
      <c r="AB43" s="255">
        <v>0.42511475966935097</v>
      </c>
      <c r="AC43" s="255">
        <v>1.00035483774113</v>
      </c>
      <c r="AD43" s="255">
        <v>1.24503277239095</v>
      </c>
      <c r="AE43" s="255">
        <v>1.2985993581131301</v>
      </c>
      <c r="AF43" s="255">
        <v>1.2849179819422401</v>
      </c>
      <c r="AG43" s="255">
        <v>1.60038778558825</v>
      </c>
      <c r="AH43" s="255">
        <v>1.0979131975316301</v>
      </c>
      <c r="AI43" s="255">
        <v>1.4363459757847099</v>
      </c>
      <c r="AJ43" s="255">
        <v>1.41441442693479</v>
      </c>
      <c r="AK43" s="255">
        <v>0.909895053484858</v>
      </c>
      <c r="AL43" s="255">
        <v>0.84652319100829798</v>
      </c>
      <c r="AM43" s="255">
        <v>1.3834264896996</v>
      </c>
      <c r="AN43" s="255">
        <v>1.0171192906508899</v>
      </c>
      <c r="AO43" s="255">
        <v>1.3553852584538</v>
      </c>
      <c r="AP43" s="255">
        <v>1.2226975433599601</v>
      </c>
      <c r="AQ43" s="255">
        <v>1.3096143465769201</v>
      </c>
      <c r="AR43" s="255">
        <v>1.24891004613166</v>
      </c>
      <c r="AS43" s="255">
        <v>1.52667169702726</v>
      </c>
      <c r="AT43" s="255">
        <v>1.2896769523620999</v>
      </c>
      <c r="AU43" s="255">
        <v>1.08220721138649</v>
      </c>
      <c r="AV43" s="255">
        <v>1.1484117909483</v>
      </c>
      <c r="AW43" s="255">
        <v>1.21100604276086</v>
      </c>
      <c r="AX43" s="186">
        <v>1.3318635183229699</v>
      </c>
      <c r="AY43" s="186">
        <v>1.68351362168684</v>
      </c>
      <c r="AZ43" s="186">
        <v>1.86570624987658</v>
      </c>
      <c r="BA43" s="186">
        <v>1.45949261134666</v>
      </c>
      <c r="BB43" s="186">
        <v>1.1286254394838799</v>
      </c>
      <c r="BC43" s="186">
        <v>1.8014962236037499</v>
      </c>
      <c r="BD43" s="186">
        <v>1.65170181942406</v>
      </c>
      <c r="BE43" s="186">
        <v>0.93967159482306795</v>
      </c>
      <c r="BF43" s="186">
        <v>1.8917081493427901</v>
      </c>
      <c r="BG43" s="186">
        <v>1.37011957788156</v>
      </c>
      <c r="BH43" s="186">
        <v>1.8897821093529501</v>
      </c>
      <c r="BI43" s="186">
        <v>1.55943184967374</v>
      </c>
      <c r="BJ43" s="186">
        <v>1.48938585298931</v>
      </c>
      <c r="BK43" s="186">
        <v>1.73103492746872</v>
      </c>
      <c r="BL43" s="186">
        <v>1.24646858830749</v>
      </c>
      <c r="BM43" s="186">
        <v>1.9421115680408301</v>
      </c>
      <c r="BN43" s="186">
        <v>1.8637525260129599</v>
      </c>
      <c r="BO43" s="186">
        <v>1.5868172772226301</v>
      </c>
      <c r="BP43" s="186">
        <v>1.4999289616896201</v>
      </c>
      <c r="BQ43" s="186">
        <v>1.68496221414614</v>
      </c>
      <c r="BR43" s="186">
        <v>2.0241649771036698</v>
      </c>
      <c r="BS43" s="186">
        <v>1.8706042853159801</v>
      </c>
      <c r="BT43" s="186">
        <v>2.1270979730646902</v>
      </c>
      <c r="BU43" s="186">
        <v>3.10134996414136</v>
      </c>
      <c r="BV43" s="186">
        <v>1.9354781606233</v>
      </c>
      <c r="BW43" s="186">
        <v>3.6763065422132999</v>
      </c>
      <c r="BX43" s="186">
        <v>2.2039992759784499</v>
      </c>
      <c r="BY43" s="186">
        <v>2.8617919644865299</v>
      </c>
      <c r="BZ43" s="186">
        <v>2.9898689688742102</v>
      </c>
      <c r="CA43" s="186">
        <v>2.41528817592505</v>
      </c>
      <c r="CB43" s="186">
        <v>1.8061734323816001</v>
      </c>
      <c r="CC43" s="186">
        <v>2.17028498898115</v>
      </c>
      <c r="CD43" s="186">
        <v>3.05206920059589</v>
      </c>
      <c r="CE43" s="186">
        <v>3.8716803855415201</v>
      </c>
      <c r="CF43" s="186">
        <v>2.8862890706508302</v>
      </c>
      <c r="CG43" s="186">
        <v>3.4545691764436199</v>
      </c>
      <c r="CH43" s="186">
        <v>3.1342097263653299</v>
      </c>
      <c r="CI43" s="186">
        <v>3.8583685018379499</v>
      </c>
      <c r="CJ43" s="186">
        <v>2.0803297472703099</v>
      </c>
      <c r="CK43" s="186">
        <v>3.44691130727663</v>
      </c>
      <c r="CL43" s="186">
        <v>1.20431654273524</v>
      </c>
      <c r="CM43" s="186">
        <v>1.83059496718796</v>
      </c>
      <c r="CN43" s="186">
        <v>1.8126142138216399</v>
      </c>
      <c r="CO43" s="186">
        <v>1.7702048089381499</v>
      </c>
      <c r="CP43" s="186">
        <v>1.6087018105429101</v>
      </c>
      <c r="CQ43" s="186">
        <v>1.8851174479297099</v>
      </c>
      <c r="CR43" s="186">
        <v>2.0075918065662202</v>
      </c>
      <c r="CS43" s="186">
        <v>2.2630434987071402</v>
      </c>
      <c r="CT43" s="186">
        <v>1.8655833144529701</v>
      </c>
      <c r="CU43" s="186">
        <v>1.8416396596131099</v>
      </c>
      <c r="CV43" s="186">
        <v>0.82020497559362804</v>
      </c>
      <c r="CW43" s="186">
        <v>1.33546856803203</v>
      </c>
      <c r="CX43" s="186">
        <v>0.70755818159504902</v>
      </c>
      <c r="CY43" s="186">
        <v>1.6363312275170701</v>
      </c>
      <c r="CZ43" s="186">
        <v>0.77105840936155101</v>
      </c>
      <c r="DA43" s="186">
        <v>1.1850264634519301</v>
      </c>
      <c r="DB43" s="186">
        <v>1.2991348682772801</v>
      </c>
      <c r="DC43" s="186">
        <v>0.86719591974218602</v>
      </c>
      <c r="DD43" s="186">
        <v>0.33601343856555599</v>
      </c>
      <c r="DE43" s="186">
        <v>1.02239520238915</v>
      </c>
      <c r="DF43" s="186">
        <v>0.33064801248547498</v>
      </c>
      <c r="DG43" s="186">
        <v>0.69707751524500705</v>
      </c>
      <c r="DH43" s="186">
        <v>0.71718847554374998</v>
      </c>
      <c r="DI43" s="186">
        <v>0.41778707651974301</v>
      </c>
      <c r="DJ43" s="186">
        <v>1.0425051040319699</v>
      </c>
      <c r="DK43" s="186">
        <v>0.72018388566652203</v>
      </c>
      <c r="DL43" s="186">
        <v>1.5431196040251201</v>
      </c>
      <c r="DM43" s="186">
        <v>0.95650152771190999</v>
      </c>
      <c r="DN43" s="186">
        <v>0.87342314425933198</v>
      </c>
      <c r="DO43" s="186">
        <v>0.96338696631378096</v>
      </c>
      <c r="DP43" s="186">
        <v>1.5377298941253801</v>
      </c>
      <c r="DQ43" s="186">
        <v>0.91326277758543595</v>
      </c>
      <c r="DR43" s="186">
        <v>0.51102549164614797</v>
      </c>
      <c r="DS43" s="186">
        <v>1.07858454246358</v>
      </c>
      <c r="DT43" s="186">
        <v>1.4774100821628799</v>
      </c>
      <c r="DU43" s="186">
        <v>0.71463104494783702</v>
      </c>
      <c r="DV43" s="186">
        <v>1.18526069496491</v>
      </c>
      <c r="DW43" s="313">
        <f t="shared" si="0"/>
        <v>2.1774806560954629</v>
      </c>
      <c r="DX43" s="313">
        <f t="shared" si="1"/>
        <v>3.3773018220756272</v>
      </c>
      <c r="DY43" s="186">
        <f t="shared" si="2"/>
        <v>23.616649125041992</v>
      </c>
      <c r="DZ43" s="186">
        <f t="shared" si="3"/>
        <v>11.008112782255914</v>
      </c>
      <c r="EA43" s="186">
        <f t="shared" si="4"/>
        <v>11.274698489892671</v>
      </c>
      <c r="EB43" s="264"/>
      <c r="EC43" s="264"/>
    </row>
    <row r="44" spans="1:133" s="181" customFormat="1" ht="13.2">
      <c r="A44" s="260" t="str">
        <f>IF(I!$A$1=1,B44,C44)</f>
        <v>Латвія</v>
      </c>
      <c r="B44" s="254" t="s">
        <v>145</v>
      </c>
      <c r="C44" s="254" t="s">
        <v>236</v>
      </c>
      <c r="D44" s="185">
        <v>0.21453530882513899</v>
      </c>
      <c r="E44" s="185">
        <v>0.13453453448597399</v>
      </c>
      <c r="F44" s="185">
        <v>0.17293240430947601</v>
      </c>
      <c r="G44" s="185">
        <v>0.307564590273535</v>
      </c>
      <c r="H44" s="185">
        <v>0.26535278089237901</v>
      </c>
      <c r="I44" s="185">
        <v>0.352776701048722</v>
      </c>
      <c r="J44" s="185">
        <v>0.47286858495149903</v>
      </c>
      <c r="K44" s="185">
        <v>0.31710921003304798</v>
      </c>
      <c r="L44" s="185">
        <v>0.34975079643469797</v>
      </c>
      <c r="M44" s="185">
        <v>0.28146810971875103</v>
      </c>
      <c r="N44" s="185">
        <v>0.40067809953672701</v>
      </c>
      <c r="O44" s="185">
        <v>0.58147347371578395</v>
      </c>
      <c r="P44" s="255">
        <v>0.32081398664352601</v>
      </c>
      <c r="Q44" s="255">
        <v>0.379170852560414</v>
      </c>
      <c r="R44" s="255">
        <v>0.25318387217688398</v>
      </c>
      <c r="S44" s="255">
        <v>0.32793499207246501</v>
      </c>
      <c r="T44" s="255">
        <v>0.474046325088472</v>
      </c>
      <c r="U44" s="255">
        <v>0.21186123756420699</v>
      </c>
      <c r="V44" s="255">
        <v>0.43077693852743598</v>
      </c>
      <c r="W44" s="255">
        <v>0.48370935364434398</v>
      </c>
      <c r="X44" s="255">
        <v>0.36390099035071899</v>
      </c>
      <c r="Y44" s="255">
        <v>0.49352025722548798</v>
      </c>
      <c r="Z44" s="255">
        <v>0.443149260954326</v>
      </c>
      <c r="AA44" s="255">
        <v>0.58767627666237598</v>
      </c>
      <c r="AB44" s="255">
        <v>0.76042276722378299</v>
      </c>
      <c r="AC44" s="255">
        <v>0.45656225661224997</v>
      </c>
      <c r="AD44" s="255">
        <v>0.58561506504576</v>
      </c>
      <c r="AE44" s="255">
        <v>0.72777906276124704</v>
      </c>
      <c r="AF44" s="255">
        <v>1.6668594704466799</v>
      </c>
      <c r="AG44" s="255">
        <v>1.35906720943037</v>
      </c>
      <c r="AH44" s="255">
        <v>1.38085230730449</v>
      </c>
      <c r="AI44" s="255">
        <v>1.1607042053660299</v>
      </c>
      <c r="AJ44" s="255">
        <v>1.2968014197167499</v>
      </c>
      <c r="AK44" s="255">
        <v>1.5952601466026</v>
      </c>
      <c r="AL44" s="255">
        <v>1.65430298338224</v>
      </c>
      <c r="AM44" s="255">
        <v>1</v>
      </c>
      <c r="AN44" s="255">
        <v>1.6594881263929799</v>
      </c>
      <c r="AO44" s="255">
        <v>1.7028972291367901</v>
      </c>
      <c r="AP44" s="255">
        <v>1.05125835058831</v>
      </c>
      <c r="AQ44" s="255">
        <v>1.43081664156211</v>
      </c>
      <c r="AR44" s="255">
        <v>1.6891007778354601</v>
      </c>
      <c r="AS44" s="255">
        <v>0.68183662740121498</v>
      </c>
      <c r="AT44" s="255">
        <v>0.92016397940693495</v>
      </c>
      <c r="AU44" s="255">
        <v>0.81160890038467404</v>
      </c>
      <c r="AV44" s="255">
        <v>0.89222187861699698</v>
      </c>
      <c r="AW44" s="255">
        <v>1.06808440329652</v>
      </c>
      <c r="AX44" s="186">
        <v>0.709639601495067</v>
      </c>
      <c r="AY44" s="186">
        <v>0.80402156562023397</v>
      </c>
      <c r="AZ44" s="186">
        <v>1.03498900885055</v>
      </c>
      <c r="BA44" s="186">
        <v>0.91622569701476997</v>
      </c>
      <c r="BB44" s="186">
        <v>0.76258359860670999</v>
      </c>
      <c r="BC44" s="186">
        <v>0.787875194493594</v>
      </c>
      <c r="BD44" s="186">
        <v>0.97172617788919202</v>
      </c>
      <c r="BE44" s="186">
        <v>0.82247188582446196</v>
      </c>
      <c r="BF44" s="186">
        <v>0.89312016758991397</v>
      </c>
      <c r="BG44" s="186">
        <v>0.71409988035001504</v>
      </c>
      <c r="BH44" s="186">
        <v>0.79202235760628203</v>
      </c>
      <c r="BI44" s="186">
        <v>1.0738593760292301</v>
      </c>
      <c r="BJ44" s="186">
        <v>1.2917012894323301</v>
      </c>
      <c r="BK44" s="186">
        <v>2.1919971315371898</v>
      </c>
      <c r="BL44" s="186">
        <v>1.4381459630756099</v>
      </c>
      <c r="BM44" s="186">
        <v>0.77109432808800304</v>
      </c>
      <c r="BN44" s="186">
        <v>0.85564246809248401</v>
      </c>
      <c r="BO44" s="186">
        <v>0.81204866027581801</v>
      </c>
      <c r="BP44" s="186">
        <v>0.74325916513381896</v>
      </c>
      <c r="BQ44" s="186">
        <v>0.94627291509298495</v>
      </c>
      <c r="BR44" s="186">
        <v>0.97053605338170101</v>
      </c>
      <c r="BS44" s="186">
        <v>1.1016887201673899</v>
      </c>
      <c r="BT44" s="186">
        <v>1.01400275249349</v>
      </c>
      <c r="BU44" s="186">
        <v>0.967386576090974</v>
      </c>
      <c r="BV44" s="186">
        <v>1.00216600450036</v>
      </c>
      <c r="BW44" s="186">
        <v>1.11316882704773</v>
      </c>
      <c r="BX44" s="186">
        <v>0.74673766830182597</v>
      </c>
      <c r="BY44" s="186">
        <v>1.0035811006614901</v>
      </c>
      <c r="BZ44" s="186">
        <v>0.88044547967313203</v>
      </c>
      <c r="CA44" s="186">
        <v>1.1115128988495599</v>
      </c>
      <c r="CB44" s="186">
        <v>0.72213495021673302</v>
      </c>
      <c r="CC44" s="186">
        <v>0.75708764863411604</v>
      </c>
      <c r="CD44" s="186">
        <v>0.65653762449514597</v>
      </c>
      <c r="CE44" s="186">
        <v>0.80926605744465197</v>
      </c>
      <c r="CF44" s="186">
        <v>0.85840747542941498</v>
      </c>
      <c r="CG44" s="186">
        <v>0.93309227376354997</v>
      </c>
      <c r="CH44" s="186">
        <v>0.91333600618183597</v>
      </c>
      <c r="CI44" s="186">
        <v>1.03719821249545</v>
      </c>
      <c r="CJ44" s="186">
        <v>1.0429889367282199</v>
      </c>
      <c r="CK44" s="186">
        <v>1.0272485944116301</v>
      </c>
      <c r="CL44" s="186">
        <v>0.75423304452672801</v>
      </c>
      <c r="CM44" s="186">
        <v>0.65575003979259505</v>
      </c>
      <c r="CN44" s="186">
        <v>0.74069747126030805</v>
      </c>
      <c r="CO44" s="186">
        <v>0.68881094880726701</v>
      </c>
      <c r="CP44" s="186">
        <v>0.61483825003862502</v>
      </c>
      <c r="CQ44" s="186">
        <v>0.88129810594884805</v>
      </c>
      <c r="CR44" s="186">
        <v>0.62099662652861198</v>
      </c>
      <c r="CS44" s="186">
        <v>0.77629208725453003</v>
      </c>
      <c r="CT44" s="186">
        <v>0.57673711232537805</v>
      </c>
      <c r="CU44" s="186">
        <v>0.79534635619851501</v>
      </c>
      <c r="CV44" s="186">
        <v>0.599269318121602</v>
      </c>
      <c r="CW44" s="186">
        <v>0.62560969413576695</v>
      </c>
      <c r="CX44" s="186">
        <v>0.66726612724993395</v>
      </c>
      <c r="CY44" s="186">
        <v>0.632751446470186</v>
      </c>
      <c r="CZ44" s="186">
        <v>0.79179540789031999</v>
      </c>
      <c r="DA44" s="186">
        <v>0.72156665652574103</v>
      </c>
      <c r="DB44" s="186">
        <v>0.88496488304187104</v>
      </c>
      <c r="DC44" s="186">
        <v>0.71562052353649697</v>
      </c>
      <c r="DD44" s="186">
        <v>0.669170241512415</v>
      </c>
      <c r="DE44" s="186">
        <v>0.76448636426668803</v>
      </c>
      <c r="DF44" s="186">
        <v>0.71875517499322905</v>
      </c>
      <c r="DG44" s="186">
        <v>0.70154298985320396</v>
      </c>
      <c r="DH44" s="186">
        <v>0.78315751593523297</v>
      </c>
      <c r="DI44" s="186">
        <v>0.77322918597902401</v>
      </c>
      <c r="DJ44" s="186">
        <v>0.75883699347746703</v>
      </c>
      <c r="DK44" s="186">
        <v>0.78966225619329</v>
      </c>
      <c r="DL44" s="186">
        <v>0.83718391213237797</v>
      </c>
      <c r="DM44" s="186">
        <v>0.76083881992468505</v>
      </c>
      <c r="DN44" s="186">
        <v>0.84233600256387098</v>
      </c>
      <c r="DO44" s="186">
        <v>0.860081073052404</v>
      </c>
      <c r="DP44" s="186">
        <v>0.76568523890041695</v>
      </c>
      <c r="DQ44" s="186">
        <v>0.87987812696901502</v>
      </c>
      <c r="DR44" s="186">
        <v>0.89635587868376099</v>
      </c>
      <c r="DS44" s="186">
        <v>1.1275735371889399</v>
      </c>
      <c r="DT44" s="186">
        <v>0.83426302543263597</v>
      </c>
      <c r="DU44" s="186">
        <v>0.94636413458507995</v>
      </c>
      <c r="DV44" s="186">
        <v>1.24966945838069</v>
      </c>
      <c r="DW44" s="313">
        <f t="shared" si="0"/>
        <v>2.3152236953917242</v>
      </c>
      <c r="DX44" s="313">
        <f t="shared" si="1"/>
        <v>3.0302966183984061</v>
      </c>
      <c r="DY44" s="186">
        <f t="shared" si="2"/>
        <v>9.1752375738212564</v>
      </c>
      <c r="DZ44" s="186">
        <f t="shared" si="3"/>
        <v>8.4927988275974524</v>
      </c>
      <c r="EA44" s="186">
        <f t="shared" si="4"/>
        <v>10.074818541000486</v>
      </c>
      <c r="EB44" s="264"/>
      <c r="EC44" s="264"/>
    </row>
    <row r="45" spans="1:133" s="181" customFormat="1" ht="13.2">
      <c r="A45" s="260" t="str">
        <f>IF(I!$A$1=1,B45,C45)</f>
        <v>Казахстан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186">
        <v>0.93049752977947198</v>
      </c>
      <c r="DW45" s="313">
        <f t="shared" si="0"/>
        <v>3.9468395745582967</v>
      </c>
      <c r="DX45" s="313">
        <f t="shared" si="1"/>
        <v>2.7760808571190623</v>
      </c>
      <c r="DY45" s="186">
        <f t="shared" si="2"/>
        <v>14.007913934560245</v>
      </c>
      <c r="DZ45" s="186">
        <f t="shared" si="3"/>
        <v>13.418189101071846</v>
      </c>
      <c r="EA45" s="186">
        <f t="shared" si="4"/>
        <v>12.67957040791371</v>
      </c>
      <c r="EB45" s="264"/>
      <c r="EC45" s="264"/>
    </row>
    <row r="46" spans="1:133" s="181" customFormat="1" ht="13.2">
      <c r="A46" s="260" t="str">
        <f>IF(I!$A$1=1,B46,C46)</f>
        <v>Багамські Острови</v>
      </c>
      <c r="B46" s="254" t="s">
        <v>139</v>
      </c>
      <c r="C46" s="254" t="s">
        <v>230</v>
      </c>
      <c r="D46" s="185"/>
      <c r="E46" s="185">
        <v>8.23213926574008E-4</v>
      </c>
      <c r="F46" s="185">
        <v>8.4432204746478796E-4</v>
      </c>
      <c r="G46" s="185">
        <v>1.2270523852448101</v>
      </c>
      <c r="H46" s="185">
        <v>0.37199147809152999</v>
      </c>
      <c r="I46" s="185">
        <v>0.62391167789943203</v>
      </c>
      <c r="J46" s="185">
        <v>0.86088568432977597</v>
      </c>
      <c r="K46" s="185">
        <v>0.32087386451593702</v>
      </c>
      <c r="L46" s="185">
        <v>0.60075100000000003</v>
      </c>
      <c r="M46" s="185">
        <v>0.94081499999999996</v>
      </c>
      <c r="N46" s="185">
        <v>0.59657018271985196</v>
      </c>
      <c r="O46" s="185">
        <v>1.6997370000000001</v>
      </c>
      <c r="P46" s="255">
        <v>0.62243238999999995</v>
      </c>
      <c r="Q46" s="255">
        <v>0.71981092198725505</v>
      </c>
      <c r="R46" s="255">
        <v>1.37348907</v>
      </c>
      <c r="S46" s="255">
        <v>1.37137547</v>
      </c>
      <c r="T46" s="255">
        <v>0.73533740000000003</v>
      </c>
      <c r="U46" s="255">
        <v>1.0802355299999999</v>
      </c>
      <c r="V46" s="255">
        <v>1.3826513499999999</v>
      </c>
      <c r="W46" s="255">
        <v>1.1530930699999999</v>
      </c>
      <c r="X46" s="255">
        <v>1.0641671699999999</v>
      </c>
      <c r="Y46" s="255">
        <v>1.34679309</v>
      </c>
      <c r="Z46" s="255">
        <v>0.76552043999999997</v>
      </c>
      <c r="AA46" s="255">
        <v>1.49174915</v>
      </c>
      <c r="AB46" s="255">
        <v>0.35607927</v>
      </c>
      <c r="AC46" s="255">
        <v>1.0497710600000001</v>
      </c>
      <c r="AD46" s="255">
        <v>1.0946530000000001</v>
      </c>
      <c r="AE46" s="255">
        <v>0.79946921000000004</v>
      </c>
      <c r="AF46" s="255">
        <v>1.72364447</v>
      </c>
      <c r="AG46" s="255">
        <v>1.10123338</v>
      </c>
      <c r="AH46" s="255">
        <v>1.0920068199999999</v>
      </c>
      <c r="AI46" s="255">
        <v>1.1124714200000001</v>
      </c>
      <c r="AJ46" s="255">
        <v>0.78825103954715403</v>
      </c>
      <c r="AK46" s="255">
        <v>1.29452685</v>
      </c>
      <c r="AL46" s="255">
        <v>1.2669358500000001</v>
      </c>
      <c r="AM46" s="255">
        <v>0</v>
      </c>
      <c r="AN46" s="255">
        <v>0.35857393999999998</v>
      </c>
      <c r="AO46" s="255">
        <v>1.4678274099999999</v>
      </c>
      <c r="AP46" s="255">
        <v>0.93087549999999997</v>
      </c>
      <c r="AQ46" s="255">
        <v>2.3458574599999999</v>
      </c>
      <c r="AR46" s="255">
        <v>0.33124611999999998</v>
      </c>
      <c r="AS46" s="255">
        <v>1.3015718999999999</v>
      </c>
      <c r="AT46" s="255">
        <v>1.260154</v>
      </c>
      <c r="AU46" s="255">
        <v>1.8929377700000001</v>
      </c>
      <c r="AV46" s="255">
        <v>0.957484</v>
      </c>
      <c r="AW46" s="255">
        <v>1.8090930000000001</v>
      </c>
      <c r="AX46" s="186">
        <v>1.250791</v>
      </c>
      <c r="AY46" s="186">
        <v>1.3709439999999999</v>
      </c>
      <c r="AZ46" s="186">
        <v>0.38890400000000003</v>
      </c>
      <c r="BA46" s="186">
        <v>1.9047000000000001</v>
      </c>
      <c r="BB46" s="186">
        <v>2.0176687345983</v>
      </c>
      <c r="BC46" s="186">
        <v>1.6127</v>
      </c>
      <c r="BD46" s="186">
        <v>1.48224</v>
      </c>
      <c r="BE46" s="186">
        <v>1.3945000000000001</v>
      </c>
      <c r="BF46" s="186">
        <v>0.64149999999999996</v>
      </c>
      <c r="BG46" s="186">
        <v>2.3491</v>
      </c>
      <c r="BH46" s="186">
        <v>1.4637</v>
      </c>
      <c r="BI46" s="186">
        <v>0.92355060124744803</v>
      </c>
      <c r="BJ46" s="186">
        <v>1.99215818042385</v>
      </c>
      <c r="BK46" s="186">
        <v>1.8273600000000001</v>
      </c>
      <c r="BL46" s="186">
        <v>1.72831149970329</v>
      </c>
      <c r="BM46" s="186">
        <v>1.7311000000000001</v>
      </c>
      <c r="BN46" s="186">
        <v>1.6831971999999999</v>
      </c>
      <c r="BO46" s="186">
        <v>0.83630000000000004</v>
      </c>
      <c r="BP46" s="186">
        <v>2.4615</v>
      </c>
      <c r="BQ46" s="186">
        <v>1.537212</v>
      </c>
      <c r="BR46" s="186">
        <v>1.688518</v>
      </c>
      <c r="BS46" s="186">
        <v>1.6165</v>
      </c>
      <c r="BT46" s="186">
        <v>0.81283850000000002</v>
      </c>
      <c r="BU46" s="186">
        <v>2.6426639999999999</v>
      </c>
      <c r="BV46" s="186">
        <v>1.4683820000000001</v>
      </c>
      <c r="BW46" s="186">
        <v>1.2411380000000001</v>
      </c>
      <c r="BX46" s="186">
        <v>1.11493273</v>
      </c>
      <c r="BY46" s="186">
        <v>3.3156999999999999E-2</v>
      </c>
      <c r="BZ46" s="186">
        <v>2.1719840707177802</v>
      </c>
      <c r="CA46" s="186">
        <v>1.1003140499999999</v>
      </c>
      <c r="CB46" s="186">
        <v>1.0840235</v>
      </c>
      <c r="CC46" s="186">
        <v>1.1330439999999999</v>
      </c>
      <c r="CD46" s="186">
        <v>1.143249</v>
      </c>
      <c r="CE46" s="186">
        <v>1.1218109999999999</v>
      </c>
      <c r="CF46" s="186">
        <v>1.11435</v>
      </c>
      <c r="CG46" s="186">
        <v>1.2887850000000001</v>
      </c>
      <c r="CH46" s="186">
        <v>1.40937</v>
      </c>
      <c r="CI46" s="186">
        <v>1.30725740711334</v>
      </c>
      <c r="CJ46" s="186">
        <v>1.2744185729597399</v>
      </c>
      <c r="CK46" s="186">
        <v>0.13048406499630599</v>
      </c>
      <c r="CL46" s="186">
        <v>1.2004649999999999</v>
      </c>
      <c r="CM46" s="186">
        <v>1.2632140000000001</v>
      </c>
      <c r="CN46" s="186">
        <v>1.2536204399999999</v>
      </c>
      <c r="CO46" s="186">
        <v>1.233428</v>
      </c>
      <c r="CP46" s="186">
        <v>2.4253296770219901</v>
      </c>
      <c r="CQ46" s="186">
        <v>8.4899999999999993E-3</v>
      </c>
      <c r="CR46" s="186">
        <v>1.1185707114214101</v>
      </c>
      <c r="CS46" s="186">
        <v>1.1546875635318601</v>
      </c>
      <c r="CT46" s="186">
        <v>1.191505</v>
      </c>
      <c r="CU46" s="186">
        <v>1.2330332930391801</v>
      </c>
      <c r="CV46" s="186">
        <v>1.3025994839449699</v>
      </c>
      <c r="CW46" s="186">
        <v>1.28315</v>
      </c>
      <c r="CX46" s="186">
        <v>2.2224499999999998</v>
      </c>
      <c r="CY46" s="186">
        <v>2.75611165028317E-2</v>
      </c>
      <c r="CZ46" s="186">
        <v>1.1260549827077599</v>
      </c>
      <c r="DA46" s="186">
        <v>2.1050135406740198</v>
      </c>
      <c r="DB46" s="186">
        <v>1.0167580000000001</v>
      </c>
      <c r="DC46" s="186">
        <v>1.5396460000000001E-2</v>
      </c>
      <c r="DD46" s="186">
        <v>1.0483180000000001</v>
      </c>
      <c r="DE46" s="186">
        <v>1.0319</v>
      </c>
      <c r="DF46" s="186">
        <v>1.0410200000000001</v>
      </c>
      <c r="DG46" s="186">
        <v>1.162695</v>
      </c>
      <c r="DH46" s="186">
        <v>0.98046907999999999</v>
      </c>
      <c r="DI46" s="186">
        <v>1.1227119999999999</v>
      </c>
      <c r="DJ46" s="186">
        <v>0.99007699999999998</v>
      </c>
      <c r="DK46" s="186">
        <v>0.94584699999999999</v>
      </c>
      <c r="DL46" s="186">
        <v>0.92617700000000003</v>
      </c>
      <c r="DM46" s="186">
        <v>0.90847</v>
      </c>
      <c r="DN46" s="186">
        <v>0.93121149999999997</v>
      </c>
      <c r="DO46" s="186">
        <v>0.91891849999999997</v>
      </c>
      <c r="DP46" s="186">
        <v>0.87451135999999996</v>
      </c>
      <c r="DQ46" s="186">
        <v>0.92088942055133205</v>
      </c>
      <c r="DR46" s="186">
        <v>0.90597000000000005</v>
      </c>
      <c r="DS46" s="186">
        <v>1.00326</v>
      </c>
      <c r="DT46" s="186">
        <v>0.898724138097167</v>
      </c>
      <c r="DU46" s="186">
        <v>0.99281547999999997</v>
      </c>
      <c r="DV46" s="186">
        <v>0.88236499999999995</v>
      </c>
      <c r="DW46" s="313">
        <f t="shared" si="0"/>
        <v>3.0932580799999996</v>
      </c>
      <c r="DX46" s="313">
        <f t="shared" si="1"/>
        <v>2.7739046180971672</v>
      </c>
      <c r="DY46" s="186">
        <f t="shared" si="2"/>
        <v>13.487246322970485</v>
      </c>
      <c r="DZ46" s="186">
        <f t="shared" si="3"/>
        <v>13.38291658382958</v>
      </c>
      <c r="EA46" s="186">
        <f t="shared" si="4"/>
        <v>11.428512860551333</v>
      </c>
      <c r="EB46" s="264"/>
      <c r="EC46" s="264"/>
    </row>
    <row r="47" spans="1:133" s="181" customFormat="1" ht="13.2">
      <c r="A47" s="260" t="str">
        <f>IF(I!$A$1=1,B47,C47)</f>
        <v>Румунія</v>
      </c>
      <c r="B47" s="254" t="s">
        <v>142</v>
      </c>
      <c r="C47" s="254" t="s">
        <v>233</v>
      </c>
      <c r="D47" s="185">
        <v>2.9746375309909898E-2</v>
      </c>
      <c r="E47" s="185">
        <v>4.4161218483308597E-2</v>
      </c>
      <c r="F47" s="185">
        <v>9.7076197920155007E-3</v>
      </c>
      <c r="G47" s="185">
        <v>9.8733588226322701E-3</v>
      </c>
      <c r="H47" s="185">
        <v>2.8352251593361799E-2</v>
      </c>
      <c r="I47" s="185">
        <v>1.7089558936010399E-2</v>
      </c>
      <c r="J47" s="185">
        <v>3.1725960576747397E-2</v>
      </c>
      <c r="K47" s="185">
        <v>1.1687167666592699E-2</v>
      </c>
      <c r="L47" s="185">
        <v>2.70050563416032E-2</v>
      </c>
      <c r="M47" s="185">
        <v>2.0302242256763199E-2</v>
      </c>
      <c r="N47" s="185">
        <v>1.2159671418934301E-2</v>
      </c>
      <c r="O47" s="185">
        <v>2.0616505246262799E-2</v>
      </c>
      <c r="P47" s="255">
        <v>2.50877556415126E-2</v>
      </c>
      <c r="Q47" s="255">
        <v>2.1946726574111401E-2</v>
      </c>
      <c r="R47" s="255">
        <v>2.0782790747174502E-2</v>
      </c>
      <c r="S47" s="255">
        <v>2.4901069671771602E-2</v>
      </c>
      <c r="T47" s="255">
        <v>2.3583900672066699E-2</v>
      </c>
      <c r="U47" s="255">
        <v>1.74726047263873E-2</v>
      </c>
      <c r="V47" s="255">
        <v>6.5302421438065E-2</v>
      </c>
      <c r="W47" s="255">
        <v>1.7620491825509101E-2</v>
      </c>
      <c r="X47" s="255">
        <v>2.7069079315508601E-2</v>
      </c>
      <c r="Y47" s="255">
        <v>5.8958373989457503E-2</v>
      </c>
      <c r="Z47" s="255">
        <v>4.8496537693708701E-2</v>
      </c>
      <c r="AA47" s="255">
        <v>5.3361565724415201E-2</v>
      </c>
      <c r="AB47" s="255">
        <v>3.8621535496768701E-2</v>
      </c>
      <c r="AC47" s="255">
        <v>5.0585666224493397E-2</v>
      </c>
      <c r="AD47" s="255">
        <v>3.5175693368804099E-2</v>
      </c>
      <c r="AE47" s="255">
        <v>5.0406179548636597E-2</v>
      </c>
      <c r="AF47" s="255">
        <v>4.8891747399216701E-2</v>
      </c>
      <c r="AG47" s="255">
        <v>8.1398008655822404E-2</v>
      </c>
      <c r="AH47" s="255">
        <v>0.101926379942807</v>
      </c>
      <c r="AI47" s="255">
        <v>7.8433684568120998E-2</v>
      </c>
      <c r="AJ47" s="255">
        <v>0.22775504391662599</v>
      </c>
      <c r="AK47" s="255">
        <v>0.18102512406832999</v>
      </c>
      <c r="AL47" s="255">
        <v>0.19182958470825401</v>
      </c>
      <c r="AM47" s="255">
        <v>0.10984163185224601</v>
      </c>
      <c r="AN47" s="255">
        <v>0.214806809931576</v>
      </c>
      <c r="AO47" s="255">
        <v>0.209490428978471</v>
      </c>
      <c r="AP47" s="255">
        <v>0.24281628562618801</v>
      </c>
      <c r="AQ47" s="255">
        <v>0.19803358385335301</v>
      </c>
      <c r="AR47" s="255">
        <v>0.16097657982320401</v>
      </c>
      <c r="AS47" s="255">
        <v>0.17683070197030201</v>
      </c>
      <c r="AT47" s="255">
        <v>0.302988249212646</v>
      </c>
      <c r="AU47" s="255">
        <v>0.243059021375997</v>
      </c>
      <c r="AV47" s="255">
        <v>0.15934573889756801</v>
      </c>
      <c r="AW47" s="255">
        <v>0.19915298612905599</v>
      </c>
      <c r="AX47" s="186">
        <v>0.276736711569747</v>
      </c>
      <c r="AY47" s="186">
        <v>0.206321642550269</v>
      </c>
      <c r="AZ47" s="186">
        <v>0.30492938433435901</v>
      </c>
      <c r="BA47" s="186">
        <v>0.23020968279991</v>
      </c>
      <c r="BB47" s="186">
        <v>0.22780888993086201</v>
      </c>
      <c r="BC47" s="186">
        <v>0.19707955217798501</v>
      </c>
      <c r="BD47" s="186">
        <v>0.48434154380101402</v>
      </c>
      <c r="BE47" s="186">
        <v>0.45939762189469502</v>
      </c>
      <c r="BF47" s="186">
        <v>0.402329637717386</v>
      </c>
      <c r="BG47" s="186">
        <v>0.44750542425004503</v>
      </c>
      <c r="BH47" s="186">
        <v>0.41205735231956703</v>
      </c>
      <c r="BI47" s="186">
        <v>0.75072043742383798</v>
      </c>
      <c r="BJ47" s="186">
        <v>0.41838154214934697</v>
      </c>
      <c r="BK47" s="186">
        <v>0.90904687459517797</v>
      </c>
      <c r="BL47" s="186">
        <v>0.75033392359011297</v>
      </c>
      <c r="BM47" s="186">
        <v>0.42026096635535498</v>
      </c>
      <c r="BN47" s="186">
        <v>0.83129024105054805</v>
      </c>
      <c r="BO47" s="186">
        <v>0.32203015951272002</v>
      </c>
      <c r="BP47" s="186">
        <v>0.37934740938231198</v>
      </c>
      <c r="BQ47" s="186">
        <v>0.56384239010176496</v>
      </c>
      <c r="BR47" s="186">
        <v>0.77409334203834201</v>
      </c>
      <c r="BS47" s="186">
        <v>0.64792130574504803</v>
      </c>
      <c r="BT47" s="186">
        <v>0.91159350901657898</v>
      </c>
      <c r="BU47" s="186">
        <v>0.90733565316776699</v>
      </c>
      <c r="BV47" s="186">
        <v>0.462405843691376</v>
      </c>
      <c r="BW47" s="186">
        <v>0.85894228743021905</v>
      </c>
      <c r="BX47" s="186">
        <v>0.43283886293719198</v>
      </c>
      <c r="BY47" s="186">
        <v>0.56675796194463601</v>
      </c>
      <c r="BZ47" s="186">
        <v>0.79243854252069201</v>
      </c>
      <c r="CA47" s="186">
        <v>0.57964593772947004</v>
      </c>
      <c r="CB47" s="186">
        <v>1.0699166703077301</v>
      </c>
      <c r="CC47" s="186">
        <v>0.56661086456949505</v>
      </c>
      <c r="CD47" s="186">
        <v>0.76494177761070004</v>
      </c>
      <c r="CE47" s="186">
        <v>0.68378354824548204</v>
      </c>
      <c r="CF47" s="186">
        <v>0.61676661456926996</v>
      </c>
      <c r="CG47" s="186">
        <v>0.829752791045406</v>
      </c>
      <c r="CH47" s="186">
        <v>0.83567092169531298</v>
      </c>
      <c r="CI47" s="186">
        <v>1.06786923274569</v>
      </c>
      <c r="CJ47" s="186">
        <v>0.85424277237978397</v>
      </c>
      <c r="CK47" s="186">
        <v>0.94731512333341095</v>
      </c>
      <c r="CL47" s="186">
        <v>0.67052000781474097</v>
      </c>
      <c r="CM47" s="186">
        <v>0.85026379481532299</v>
      </c>
      <c r="CN47" s="186">
        <v>0.74935867250695998</v>
      </c>
      <c r="CO47" s="186">
        <v>0.77266057826514201</v>
      </c>
      <c r="CP47" s="186">
        <v>0.59338517390239998</v>
      </c>
      <c r="CQ47" s="186">
        <v>0.79553487876900897</v>
      </c>
      <c r="CR47" s="186">
        <v>0.87608068648398996</v>
      </c>
      <c r="CS47" s="186">
        <v>0.692923428312613</v>
      </c>
      <c r="CT47" s="186">
        <v>0.793293472201829</v>
      </c>
      <c r="CU47" s="186">
        <v>1.09279445148344</v>
      </c>
      <c r="CV47" s="186">
        <v>0.95141824256021301</v>
      </c>
      <c r="CW47" s="186">
        <v>0.81951471595570902</v>
      </c>
      <c r="CX47" s="186">
        <v>0.84917756858176197</v>
      </c>
      <c r="CY47" s="186">
        <v>0.96394931566740505</v>
      </c>
      <c r="CZ47" s="186">
        <v>1.22351771974894</v>
      </c>
      <c r="DA47" s="186">
        <v>1.0235200992775999</v>
      </c>
      <c r="DB47" s="186">
        <v>0.93529475795918804</v>
      </c>
      <c r="DC47" s="186">
        <v>1.11036811186462</v>
      </c>
      <c r="DD47" s="186">
        <v>0.96993921567521602</v>
      </c>
      <c r="DE47" s="186">
        <v>1.1042700805252399</v>
      </c>
      <c r="DF47" s="186">
        <v>1.0245823663792299</v>
      </c>
      <c r="DG47" s="186">
        <v>1.19612859071461</v>
      </c>
      <c r="DH47" s="186">
        <v>1.02999259207136</v>
      </c>
      <c r="DI47" s="186">
        <v>1.1141599118491301</v>
      </c>
      <c r="DJ47" s="186">
        <v>0.80373755550757597</v>
      </c>
      <c r="DK47" s="186">
        <v>0.99961800621975305</v>
      </c>
      <c r="DL47" s="186">
        <v>0.94485043891190801</v>
      </c>
      <c r="DM47" s="186">
        <v>0.93310017845874604</v>
      </c>
      <c r="DN47" s="186">
        <v>1.0664568287941101</v>
      </c>
      <c r="DO47" s="186">
        <v>0.97564466620502599</v>
      </c>
      <c r="DP47" s="186">
        <v>0.85945881383550904</v>
      </c>
      <c r="DQ47" s="186">
        <v>1.0195849606092799</v>
      </c>
      <c r="DR47" s="186">
        <v>0.67368292271230301</v>
      </c>
      <c r="DS47" s="186">
        <v>1.2016393711637701</v>
      </c>
      <c r="DT47" s="186">
        <v>0.69853093844190295</v>
      </c>
      <c r="DU47" s="186">
        <v>0.90679907739499599</v>
      </c>
      <c r="DV47" s="186">
        <v>1.10568076042176</v>
      </c>
      <c r="DW47" s="313">
        <f t="shared" si="0"/>
        <v>2.9478900594280661</v>
      </c>
      <c r="DX47" s="313">
        <f t="shared" si="1"/>
        <v>2.711010776258659</v>
      </c>
      <c r="DY47" s="186">
        <f t="shared" si="2"/>
        <v>9.6883730402686421</v>
      </c>
      <c r="DZ47" s="186">
        <f t="shared" si="3"/>
        <v>12.171680784909732</v>
      </c>
      <c r="EA47" s="186">
        <f t="shared" si="4"/>
        <v>11.62192624633847</v>
      </c>
      <c r="EB47" s="264"/>
      <c r="EC47" s="264"/>
    </row>
    <row r="48" spans="1:133" s="181" customFormat="1" ht="13.2">
      <c r="A48" s="260" t="str">
        <f>IF(I!$A$1=1,B48,C48)</f>
        <v>Грузія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186">
        <v>0.42303746747753002</v>
      </c>
      <c r="DW48" s="313">
        <f t="shared" si="0"/>
        <v>2.593479246241325</v>
      </c>
      <c r="DX48" s="313">
        <f t="shared" si="1"/>
        <v>1.5886011585722968</v>
      </c>
      <c r="DY48" s="186">
        <f t="shared" si="2"/>
        <v>9.541012447431763</v>
      </c>
      <c r="DZ48" s="186">
        <f t="shared" si="3"/>
        <v>10.453016380088268</v>
      </c>
      <c r="EA48" s="186">
        <f t="shared" si="4"/>
        <v>9.8031243496085079</v>
      </c>
      <c r="EB48" s="264"/>
      <c r="EC48" s="264"/>
    </row>
    <row r="49" spans="1:133" s="181" customFormat="1" ht="13.2">
      <c r="A49" s="260" t="str">
        <f>IF(I!$A$1=1,B49,C49)</f>
        <v>російська федерація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186">
        <v>0</v>
      </c>
      <c r="DW49" s="313">
        <f t="shared" si="0"/>
        <v>0</v>
      </c>
      <c r="DX49" s="313">
        <f t="shared" si="1"/>
        <v>0</v>
      </c>
      <c r="DY49" s="186">
        <f t="shared" si="2"/>
        <v>7.7050951848763312</v>
      </c>
      <c r="DZ49" s="186">
        <f t="shared" si="3"/>
        <v>2.2492113209146701E-2</v>
      </c>
      <c r="EA49" s="186">
        <f t="shared" si="4"/>
        <v>0</v>
      </c>
      <c r="EB49" s="264"/>
      <c r="EC49" s="264"/>
    </row>
    <row r="50" spans="1:133" s="181" customFormat="1" ht="13.2">
      <c r="A50" s="260" t="str">
        <f>IF(I!$A$1=1,B50,C50)</f>
        <v>Інші країни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241">
        <v>8.5432450976646024</v>
      </c>
      <c r="DW50" s="317">
        <f t="shared" si="0"/>
        <v>22.752618494599105</v>
      </c>
      <c r="DX50" s="317">
        <f t="shared" si="1"/>
        <v>23.239580895531606</v>
      </c>
      <c r="DY50" s="241">
        <f t="shared" si="2"/>
        <v>118.95140840958599</v>
      </c>
      <c r="DZ50" s="241">
        <f t="shared" si="3"/>
        <v>96.781424838236248</v>
      </c>
      <c r="EA50" s="241">
        <f t="shared" si="4"/>
        <v>100.49604020794573</v>
      </c>
      <c r="EB50" s="264"/>
      <c r="EC50" s="264"/>
    </row>
    <row r="51" spans="1:133" s="120" customFormat="1" ht="13.2">
      <c r="A51" s="56" t="str">
        <f>IF(I!$A$1=1,B51,C51)</f>
        <v xml:space="preserve"> * Попередні  дані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290"/>
      <c r="DX51" s="290"/>
      <c r="DY51" s="3"/>
      <c r="DZ51" s="3"/>
      <c r="EA51" s="3"/>
      <c r="EB51" s="264"/>
      <c r="EC51" s="264"/>
    </row>
    <row r="52" spans="1:133" s="152" customFormat="1" ht="13.2">
      <c r="A52" s="61" t="str">
        <f>IF(I!$A$1=1,B52,C52)</f>
        <v>Примітка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285"/>
      <c r="DX52" s="285"/>
      <c r="DY52" s="307"/>
      <c r="DZ52" s="307"/>
      <c r="EA52" s="307"/>
    </row>
    <row r="53" spans="1:133" customFormat="1" ht="11.25" customHeight="1">
      <c r="A53" s="3" t="str">
        <f>IF(I!$A$1=1,B53,C53)</f>
        <v>1. З 2014 року дані подаються без урахування тимчасово окупованої російською федерацією території України.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285"/>
      <c r="DX53" s="285"/>
      <c r="DY53" s="307"/>
      <c r="DZ53" s="307"/>
      <c r="EA53" s="307"/>
    </row>
    <row r="54" spans="1:133" ht="13.2">
      <c r="DY54" s="178"/>
      <c r="DZ54" s="178"/>
      <c r="EA54" s="178"/>
    </row>
  </sheetData>
  <sortState ref="A11:DZ50">
    <sortCondition descending="1" ref="DZ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I44"/>
  <sheetViews>
    <sheetView zoomScale="70" zoomScaleNormal="70" workbookViewId="0">
      <pane xSplit="1" ySplit="5" topLeftCell="CV6" activePane="bottomRight" state="frozen"/>
      <selection pane="topRight"/>
      <selection pane="bottomLeft"/>
      <selection pane="bottomRight" activeCell="A4" sqref="A4"/>
    </sheetView>
  </sheetViews>
  <sheetFormatPr defaultColWidth="8.88671875" defaultRowHeight="15.6" outlineLevelCol="1"/>
  <cols>
    <col min="1" max="1" width="24.88671875" style="181" customWidth="1"/>
    <col min="2" max="3" width="24.88671875" style="181" hidden="1" customWidth="1"/>
    <col min="4" max="4" width="4" style="181" hidden="1" customWidth="1" outlineLevel="1"/>
    <col min="5" max="5" width="4.6640625" style="181" hidden="1" customWidth="1" outlineLevel="1"/>
    <col min="6" max="7" width="4.44140625" style="181" hidden="1" customWidth="1" outlineLevel="1"/>
    <col min="8" max="8" width="5.109375" style="181" hidden="1" customWidth="1" outlineLevel="1"/>
    <col min="9" max="9" width="5.44140625" style="181" hidden="1" customWidth="1" outlineLevel="1"/>
    <col min="10" max="10" width="5.109375" style="181" hidden="1" customWidth="1" outlineLevel="1"/>
    <col min="11" max="11" width="5.33203125" style="181" hidden="1" customWidth="1" outlineLevel="1"/>
    <col min="12" max="12" width="5.109375" style="181" hidden="1" customWidth="1" outlineLevel="1"/>
    <col min="13" max="13" width="5.44140625" style="181" hidden="1" customWidth="1" outlineLevel="1"/>
    <col min="14" max="14" width="5.33203125" style="181" hidden="1" customWidth="1" outlineLevel="1"/>
    <col min="15" max="15" width="5.109375" style="181" hidden="1" customWidth="1" outlineLevel="1"/>
    <col min="16" max="16" width="4" style="181" hidden="1" customWidth="1" outlineLevel="1"/>
    <col min="17" max="17" width="4.6640625" style="181" hidden="1" customWidth="1" outlineLevel="1"/>
    <col min="18" max="19" width="4.44140625" style="181" hidden="1" customWidth="1" outlineLevel="1"/>
    <col min="20" max="20" width="5.109375" style="181" hidden="1" customWidth="1" outlineLevel="1"/>
    <col min="21" max="21" width="5.44140625" style="181" hidden="1" customWidth="1" outlineLevel="1"/>
    <col min="22" max="22" width="5.109375" style="181" hidden="1" customWidth="1" outlineLevel="1"/>
    <col min="23" max="23" width="5.33203125" style="181" hidden="1" customWidth="1" outlineLevel="1"/>
    <col min="24" max="24" width="5.109375" style="181" hidden="1" customWidth="1" outlineLevel="1"/>
    <col min="25" max="25" width="5.44140625" style="181" hidden="1" customWidth="1" outlineLevel="1"/>
    <col min="26" max="26" width="5.33203125" style="181" hidden="1" customWidth="1" outlineLevel="1"/>
    <col min="27" max="27" width="5.109375" style="181" hidden="1" customWidth="1" outlineLevel="1"/>
    <col min="28" max="28" width="4" style="181" hidden="1" customWidth="1" outlineLevel="1"/>
    <col min="29" max="29" width="4.6640625" style="181" hidden="1" customWidth="1" outlineLevel="1"/>
    <col min="30" max="32" width="5.109375" style="181" hidden="1" customWidth="1" outlineLevel="1"/>
    <col min="33" max="33" width="5.44140625" style="181" hidden="1" customWidth="1" outlineLevel="1"/>
    <col min="34" max="34" width="5.109375" style="181" hidden="1" customWidth="1" outlineLevel="1"/>
    <col min="35" max="35" width="5.33203125" style="181" hidden="1" customWidth="1" outlineLevel="1"/>
    <col min="36" max="36" width="5.109375" style="181" hidden="1" customWidth="1" outlineLevel="1"/>
    <col min="37" max="37" width="5.44140625" style="181" hidden="1" customWidth="1" outlineLevel="1"/>
    <col min="38" max="38" width="5.33203125" style="181" hidden="1" customWidth="1" outlineLevel="1"/>
    <col min="39" max="44" width="5.109375" style="181" hidden="1" customWidth="1" outlineLevel="1"/>
    <col min="45" max="45" width="5.44140625" style="181" hidden="1" customWidth="1" outlineLevel="1"/>
    <col min="46" max="46" width="5.109375" style="181" hidden="1" customWidth="1" outlineLevel="1"/>
    <col min="47" max="47" width="5.33203125" style="181" hidden="1" customWidth="1" outlineLevel="1"/>
    <col min="48" max="48" width="5.109375" style="181" hidden="1" customWidth="1" outlineLevel="1"/>
    <col min="49" max="49" width="5.44140625" style="181" hidden="1" customWidth="1" outlineLevel="1"/>
    <col min="50" max="50" width="5.33203125" style="181" hidden="1" customWidth="1" outlineLevel="1"/>
    <col min="51" max="56" width="5.109375" style="181" hidden="1" customWidth="1" outlineLevel="1"/>
    <col min="57" max="57" width="5.44140625" style="181" hidden="1" customWidth="1" outlineLevel="1"/>
    <col min="58" max="58" width="5.109375" style="181" hidden="1" customWidth="1" outlineLevel="1"/>
    <col min="59" max="59" width="5.33203125" style="181" hidden="1" customWidth="1" outlineLevel="1"/>
    <col min="60" max="60" width="5.109375" style="181" hidden="1" customWidth="1" outlineLevel="1"/>
    <col min="61" max="61" width="5.44140625" style="181" hidden="1" customWidth="1" outlineLevel="1"/>
    <col min="62" max="62" width="5.33203125" style="181" hidden="1" customWidth="1" outlineLevel="1"/>
    <col min="63" max="65" width="5.109375" style="181" hidden="1" customWidth="1" outlineLevel="1"/>
    <col min="66" max="67" width="4.44140625" style="181" hidden="1" customWidth="1" outlineLevel="1"/>
    <col min="68" max="68" width="5.109375" style="181" hidden="1" customWidth="1" outlineLevel="1"/>
    <col min="69" max="69" width="5.44140625" style="181" hidden="1" customWidth="1" outlineLevel="1"/>
    <col min="70" max="70" width="4.44140625" style="181" hidden="1" customWidth="1" outlineLevel="1"/>
    <col min="71" max="71" width="5.33203125" style="181" hidden="1" customWidth="1" outlineLevel="1"/>
    <col min="72" max="72" width="4.44140625" style="181" hidden="1" customWidth="1" outlineLevel="1"/>
    <col min="73" max="73" width="5.44140625" style="181" hidden="1" customWidth="1" outlineLevel="1"/>
    <col min="74" max="74" width="5.33203125" style="181" hidden="1" customWidth="1" outlineLevel="1"/>
    <col min="75" max="75" width="5.109375" style="181" hidden="1" customWidth="1" outlineLevel="1"/>
    <col min="76" max="76" width="4" style="181" hidden="1" customWidth="1" outlineLevel="1"/>
    <col min="77" max="77" width="4.6640625" style="181" hidden="1" customWidth="1" outlineLevel="1"/>
    <col min="78" max="80" width="5.109375" style="181" hidden="1" customWidth="1" outlineLevel="1"/>
    <col min="81" max="81" width="5.44140625" style="181" hidden="1" customWidth="1" outlineLevel="1"/>
    <col min="82" max="82" width="5.109375" style="181" hidden="1" customWidth="1" outlineLevel="1"/>
    <col min="83" max="83" width="5.33203125" style="181" hidden="1" customWidth="1" outlineLevel="1"/>
    <col min="84" max="84" width="5.109375" style="181" hidden="1" customWidth="1" outlineLevel="1"/>
    <col min="85" max="85" width="5.44140625" style="181" hidden="1" customWidth="1" outlineLevel="1"/>
    <col min="86" max="86" width="5.33203125" style="181" hidden="1" customWidth="1" outlineLevel="1"/>
    <col min="87" max="87" width="5.109375" style="181" hidden="1" customWidth="1" outlineLevel="1"/>
    <col min="88" max="88" width="5.109375" style="181" hidden="1" customWidth="1" outlineLevel="1" collapsed="1"/>
    <col min="89" max="91" width="5.109375" style="181" hidden="1" customWidth="1" outlineLevel="1"/>
    <col min="92" max="92" width="5.33203125" style="181" hidden="1" customWidth="1" outlineLevel="1"/>
    <col min="93" max="93" width="5.6640625" style="181" hidden="1" customWidth="1" outlineLevel="1"/>
    <col min="94" max="94" width="5.109375" style="181" hidden="1" customWidth="1" outlineLevel="1"/>
    <col min="95" max="95" width="5.6640625" style="181" hidden="1" customWidth="1" outlineLevel="1"/>
    <col min="96" max="96" width="5.109375" style="181" hidden="1" customWidth="1" outlineLevel="1"/>
    <col min="97" max="97" width="5.88671875" style="181" hidden="1" customWidth="1" outlineLevel="1"/>
    <col min="98" max="99" width="5.33203125" style="181" hidden="1" customWidth="1" outlineLevel="1"/>
    <col min="100" max="100" width="5.109375" style="181" hidden="1" customWidth="1" outlineLevel="1" collapsed="1"/>
    <col min="101" max="104" width="5.109375" style="181" hidden="1" customWidth="1" outlineLevel="1"/>
    <col min="105" max="105" width="5.44140625" style="181" hidden="1" customWidth="1" outlineLevel="1"/>
    <col min="106" max="106" width="5.109375" style="181" hidden="1" customWidth="1" outlineLevel="1"/>
    <col min="107" max="107" width="5.33203125" style="181" hidden="1" customWidth="1" outlineLevel="1"/>
    <col min="108" max="108" width="5.109375" style="181" hidden="1" customWidth="1" outlineLevel="1"/>
    <col min="109" max="109" width="5.44140625" style="181" hidden="1" customWidth="1" outlineLevel="1"/>
    <col min="110" max="110" width="5.21875" style="181" hidden="1" customWidth="1" outlineLevel="1"/>
    <col min="111" max="111" width="5.109375" style="181" hidden="1" customWidth="1" outlineLevel="1"/>
    <col min="112" max="112" width="5.5546875" style="181" bestFit="1" customWidth="1" collapsed="1"/>
    <col min="113" max="126" width="5.5546875" style="181" bestFit="1" customWidth="1"/>
    <col min="127" max="127" width="7.77734375" style="310" bestFit="1" customWidth="1"/>
    <col min="128" max="128" width="8.5546875" style="310" bestFit="1" customWidth="1"/>
    <col min="129" max="129" width="6.6640625" style="261" bestFit="1" customWidth="1"/>
    <col min="130" max="131" width="6.6640625" style="327" bestFit="1" customWidth="1"/>
    <col min="132" max="132" width="8.88671875" style="261"/>
    <col min="133" max="145" width="28.33203125" style="181" customWidth="1"/>
    <col min="146" max="16384" width="8.88671875" style="181"/>
  </cols>
  <sheetData>
    <row r="1" spans="1:145" s="71" customFormat="1" ht="13.2">
      <c r="A1" s="250" t="str">
        <f>IF(I!$A$1=1,"до змісту","to title")</f>
        <v>до змісту</v>
      </c>
      <c r="B1" s="4"/>
      <c r="C1" s="4"/>
      <c r="D1" s="4"/>
      <c r="E1" s="4"/>
      <c r="DW1" s="281"/>
      <c r="DX1" s="281"/>
      <c r="DZ1" s="281"/>
      <c r="EA1" s="281"/>
    </row>
    <row r="2" spans="1:145" ht="13.2">
      <c r="A2" s="243" t="str">
        <f>IF(I!$A$1=1,B2,C2)</f>
        <v>2.4. Динаміка імпорту комп'ютерних послуг за основними країнами-партнерами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89"/>
      <c r="DX2" s="289"/>
      <c r="DY2" s="247"/>
      <c r="DZ2" s="289"/>
      <c r="EA2" s="289"/>
      <c r="EB2" s="181"/>
    </row>
    <row r="3" spans="1:145" ht="13.2">
      <c r="A3" s="294" t="str">
        <f>IF(I!$A$1=1,B3,C3)</f>
        <v>млн дол США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7"/>
      <c r="DX3" s="297"/>
      <c r="DY3" s="296"/>
      <c r="DZ3" s="297"/>
      <c r="EA3" s="297"/>
      <c r="EB3" s="181"/>
    </row>
    <row r="4" spans="1:145" ht="13.2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314">
        <v>2024</v>
      </c>
      <c r="DX4" s="314">
        <v>2025</v>
      </c>
      <c r="DY4" s="163">
        <v>2022</v>
      </c>
      <c r="DZ4" s="325">
        <v>2023</v>
      </c>
      <c r="EA4" s="325">
        <v>2024</v>
      </c>
      <c r="EB4" s="181"/>
    </row>
    <row r="5" spans="1:145" ht="13.2">
      <c r="A5" s="253"/>
      <c r="B5" s="259"/>
      <c r="C5" s="25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30" t="str">
        <f>IF(I!$A$1=1,"бер*","Mar*")</f>
        <v>бер*</v>
      </c>
      <c r="DW5" s="147" t="str">
        <f>IF(I!$A$1=1,"січ-бер","Jan-Mar")</f>
        <v>січ-бер</v>
      </c>
      <c r="DX5" s="147" t="str">
        <f>IF(I!$A$1=1,"січ-бер*","Jan-Mar*")</f>
        <v>січ-бер*</v>
      </c>
      <c r="DY5" s="315"/>
      <c r="DZ5" s="326"/>
      <c r="EA5" s="326"/>
      <c r="EB5" s="181"/>
    </row>
    <row r="6" spans="1:145" ht="25.5" customHeight="1">
      <c r="A6" s="252" t="str">
        <f>IF(I!$A$1=1,B6,C6)</f>
        <v>Послуги, всього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1842</v>
      </c>
      <c r="DU6" s="257">
        <v>1629</v>
      </c>
      <c r="DV6" s="257">
        <v>1757</v>
      </c>
      <c r="DW6" s="257">
        <f>SUM(DH6:DJ6)</f>
        <v>5429</v>
      </c>
      <c r="DX6" s="257">
        <f>SUM(DT6:DV6)</f>
        <v>5228</v>
      </c>
      <c r="DY6" s="257">
        <f>SUM(CJ6:CU6)</f>
        <v>27703</v>
      </c>
      <c r="DZ6" s="257">
        <f>SUM(CV6:DG6)</f>
        <v>25346</v>
      </c>
      <c r="EA6" s="257">
        <f>SUM(DH6:DS6)</f>
        <v>22734</v>
      </c>
      <c r="EB6" s="181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</row>
    <row r="7" spans="1:145" ht="13.2">
      <c r="A7" s="193" t="str">
        <f>IF(I!$A$1=1,B7,C7)</f>
        <v>з них: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1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</row>
    <row r="8" spans="1:145" ht="13.2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180">
        <v>98</v>
      </c>
      <c r="DW8" s="180">
        <f t="shared" ref="DW8:DW30" si="0">SUM(DH8:DJ8)</f>
        <v>205</v>
      </c>
      <c r="DX8" s="180">
        <f t="shared" ref="DX8:DX30" si="1">SUM(DT8:DV8)</f>
        <v>282</v>
      </c>
      <c r="DY8" s="180">
        <f t="shared" ref="DY8:DY30" si="2">SUM(CJ8:CU8)</f>
        <v>557</v>
      </c>
      <c r="DZ8" s="180">
        <f t="shared" ref="DZ8:DZ30" si="3">SUM(CV8:DG8)</f>
        <v>786</v>
      </c>
      <c r="EA8" s="180">
        <f>SUM(DH8:DS8)</f>
        <v>980</v>
      </c>
      <c r="EB8" s="181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</row>
    <row r="9" spans="1:145" ht="13.2">
      <c r="A9" s="194" t="str">
        <f>IF(I!$A$1=1,B9,C9)</f>
        <v>у тому числі: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1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</row>
    <row r="10" spans="1:145" s="187" customFormat="1" ht="13.2">
      <c r="A10" s="260" t="str">
        <f>IF(I!$A$1=1,B10,C10)</f>
        <v>Ірландія</v>
      </c>
      <c r="B10" s="318" t="s">
        <v>120</v>
      </c>
      <c r="C10" s="318" t="s">
        <v>211</v>
      </c>
      <c r="D10" s="192">
        <v>0.89476507049873699</v>
      </c>
      <c r="E10" s="192">
        <v>2.1651026411763699</v>
      </c>
      <c r="F10" s="192">
        <v>0.20990373864466599</v>
      </c>
      <c r="G10" s="192">
        <v>0.30289994627911299</v>
      </c>
      <c r="H10" s="192">
        <v>0.63391419774746505</v>
      </c>
      <c r="I10" s="192">
        <v>0.34755355462811499</v>
      </c>
      <c r="J10" s="192">
        <v>1.3914334999332101</v>
      </c>
      <c r="K10" s="192">
        <v>2.3255376546448101</v>
      </c>
      <c r="L10" s="192">
        <v>0.73451219981447002</v>
      </c>
      <c r="M10" s="192">
        <v>0.98126599999999997</v>
      </c>
      <c r="N10" s="192">
        <v>2.2235900900223302</v>
      </c>
      <c r="O10" s="192">
        <v>1.81595861433963</v>
      </c>
      <c r="P10" s="186">
        <v>2.2964645074445502</v>
      </c>
      <c r="Q10" s="186">
        <v>2.3094623144953799</v>
      </c>
      <c r="R10" s="186">
        <v>1.4236583837496499</v>
      </c>
      <c r="S10" s="186">
        <v>2.1565186829643199</v>
      </c>
      <c r="T10" s="186">
        <v>5.3913304995492304</v>
      </c>
      <c r="U10" s="186">
        <v>2.1932801052881299</v>
      </c>
      <c r="V10" s="186">
        <v>1.7380273477311201</v>
      </c>
      <c r="W10" s="186">
        <v>1.67113680764877</v>
      </c>
      <c r="X10" s="186">
        <v>1.02227497379426</v>
      </c>
      <c r="Y10" s="186">
        <v>2.8474600902230098</v>
      </c>
      <c r="Z10" s="186">
        <v>1.4237901654751099</v>
      </c>
      <c r="AA10" s="186">
        <v>2.3758439141104599</v>
      </c>
      <c r="AB10" s="186">
        <v>3.2498778987519001</v>
      </c>
      <c r="AC10" s="186">
        <v>3.5348555087245299</v>
      </c>
      <c r="AD10" s="186">
        <v>1.37326225623458</v>
      </c>
      <c r="AE10" s="186">
        <v>1.2288155895876001</v>
      </c>
      <c r="AF10" s="186">
        <v>1.68940298304512</v>
      </c>
      <c r="AG10" s="186">
        <v>2.2645569231446601</v>
      </c>
      <c r="AH10" s="186">
        <v>3.6091608724721702</v>
      </c>
      <c r="AI10" s="186">
        <v>1.55852928253658</v>
      </c>
      <c r="AJ10" s="186">
        <v>2.04947108477071</v>
      </c>
      <c r="AK10" s="186">
        <v>4.5932337151820697</v>
      </c>
      <c r="AL10" s="186">
        <v>3.5477248639035501</v>
      </c>
      <c r="AM10" s="186">
        <v>4.4652546271552396</v>
      </c>
      <c r="AN10" s="186">
        <v>4.0781342533013101</v>
      </c>
      <c r="AO10" s="186">
        <v>3.2191562368543298</v>
      </c>
      <c r="AP10" s="186">
        <v>2.4912549881810802</v>
      </c>
      <c r="AQ10" s="186">
        <v>3.5278192652814102</v>
      </c>
      <c r="AR10" s="186">
        <v>6.1447082161270803</v>
      </c>
      <c r="AS10" s="186">
        <v>2.3410110081928202</v>
      </c>
      <c r="AT10" s="186">
        <v>3.1491273590012798</v>
      </c>
      <c r="AU10" s="186">
        <v>2.6232950730368101</v>
      </c>
      <c r="AV10" s="186">
        <v>2.2514771669053499</v>
      </c>
      <c r="AW10" s="186">
        <v>7.6116525419393</v>
      </c>
      <c r="AX10" s="186">
        <v>5.31987750259053</v>
      </c>
      <c r="AY10" s="186">
        <v>10.736014831817601</v>
      </c>
      <c r="AZ10" s="186">
        <v>6.5291083835042398</v>
      </c>
      <c r="BA10" s="186">
        <v>2.6092667589330101</v>
      </c>
      <c r="BB10" s="186">
        <v>4.7904940303275296</v>
      </c>
      <c r="BC10" s="186">
        <v>7.7368009533619899</v>
      </c>
      <c r="BD10" s="186">
        <v>3.3767298969252901</v>
      </c>
      <c r="BE10" s="186">
        <v>3.2654891090799398</v>
      </c>
      <c r="BF10" s="186">
        <v>13.1555216436825</v>
      </c>
      <c r="BG10" s="186">
        <v>3.2325770983244699</v>
      </c>
      <c r="BH10" s="186">
        <v>6.77342431959217</v>
      </c>
      <c r="BI10" s="186">
        <v>5.6387723869336801</v>
      </c>
      <c r="BJ10" s="186">
        <v>4.8308911778398702</v>
      </c>
      <c r="BK10" s="186">
        <v>10.8728808615218</v>
      </c>
      <c r="BL10" s="186">
        <v>10.519732555523101</v>
      </c>
      <c r="BM10" s="186">
        <v>9.3302548493845308</v>
      </c>
      <c r="BN10" s="186">
        <v>4.6641624101066297</v>
      </c>
      <c r="BO10" s="186">
        <v>5.7020397129016898</v>
      </c>
      <c r="BP10" s="186">
        <v>3.8156888309488299</v>
      </c>
      <c r="BQ10" s="186">
        <v>5.6622545900852499</v>
      </c>
      <c r="BR10" s="186">
        <v>11.107360779415099</v>
      </c>
      <c r="BS10" s="186">
        <v>6.7870469629297396</v>
      </c>
      <c r="BT10" s="186">
        <v>7.37573693068365</v>
      </c>
      <c r="BU10" s="186">
        <v>8.0350527718503493</v>
      </c>
      <c r="BV10" s="186">
        <v>6.8982282464377898</v>
      </c>
      <c r="BW10" s="186">
        <v>10.0112809626541</v>
      </c>
      <c r="BX10" s="186">
        <v>9.4627579775955404</v>
      </c>
      <c r="BY10" s="186">
        <v>7.4800111035877404</v>
      </c>
      <c r="BZ10" s="186">
        <v>8.5600581664944908</v>
      </c>
      <c r="CA10" s="186">
        <v>5.8270546856968597</v>
      </c>
      <c r="CB10" s="186">
        <v>4.8920473001043296</v>
      </c>
      <c r="CC10" s="186">
        <v>16.535237326796398</v>
      </c>
      <c r="CD10" s="186">
        <v>10.376939867477001</v>
      </c>
      <c r="CE10" s="186">
        <v>6.5494060245959496</v>
      </c>
      <c r="CF10" s="186">
        <v>8.7023321797814805</v>
      </c>
      <c r="CG10" s="186">
        <v>9.0001927102672497</v>
      </c>
      <c r="CH10" s="186">
        <v>6.7622422310422996</v>
      </c>
      <c r="CI10" s="186">
        <v>16.400860105627299</v>
      </c>
      <c r="CJ10" s="186">
        <v>15.943065820085099</v>
      </c>
      <c r="CK10" s="186">
        <v>7.8730180492543003</v>
      </c>
      <c r="CL10" s="186">
        <v>0.64126234000000004</v>
      </c>
      <c r="CM10" s="186">
        <v>0.96341743024662496</v>
      </c>
      <c r="CN10" s="186">
        <v>5.5248001384709999</v>
      </c>
      <c r="CO10" s="186">
        <v>3.8665561972989102</v>
      </c>
      <c r="CP10" s="186">
        <v>1.1430812689813901</v>
      </c>
      <c r="CQ10" s="186">
        <v>1.48066635410203</v>
      </c>
      <c r="CR10" s="186">
        <v>7.0411387228116302</v>
      </c>
      <c r="CS10" s="186">
        <v>3.2463890514182498</v>
      </c>
      <c r="CT10" s="186">
        <v>5.0975879826999702</v>
      </c>
      <c r="CU10" s="186">
        <v>6.6172225985014297</v>
      </c>
      <c r="CV10" s="186">
        <v>3.1336185926362101</v>
      </c>
      <c r="CW10" s="186">
        <v>2.4045443060391301</v>
      </c>
      <c r="CX10" s="186">
        <v>23.010494548946401</v>
      </c>
      <c r="CY10" s="186">
        <v>3.4314017304546098</v>
      </c>
      <c r="CZ10" s="186">
        <v>4.0997582623037196</v>
      </c>
      <c r="DA10" s="186">
        <v>5.8939755405342398</v>
      </c>
      <c r="DB10" s="186">
        <v>4.8188695635735197</v>
      </c>
      <c r="DC10" s="186">
        <v>2.4248633957363501</v>
      </c>
      <c r="DD10" s="186">
        <v>4.0004550710434499</v>
      </c>
      <c r="DE10" s="186">
        <v>3.5726843120003</v>
      </c>
      <c r="DF10" s="186">
        <v>6.4726708161620303</v>
      </c>
      <c r="DG10" s="186">
        <v>12.8774024888324</v>
      </c>
      <c r="DH10" s="186">
        <v>8.4558890586642796</v>
      </c>
      <c r="DI10" s="186">
        <v>7.0662214121322799</v>
      </c>
      <c r="DJ10" s="186">
        <v>3.99805999849983</v>
      </c>
      <c r="DK10" s="186">
        <v>8.3379343588814692</v>
      </c>
      <c r="DL10" s="186">
        <v>12.7902909519005</v>
      </c>
      <c r="DM10" s="186">
        <v>22.275454571315201</v>
      </c>
      <c r="DN10" s="186">
        <v>8.8616394763462107</v>
      </c>
      <c r="DO10" s="186">
        <v>6.4075264959272502</v>
      </c>
      <c r="DP10" s="186">
        <v>11.413737908601201</v>
      </c>
      <c r="DQ10" s="186">
        <v>8.4467596632307398</v>
      </c>
      <c r="DR10" s="186">
        <v>7.6650072122912603</v>
      </c>
      <c r="DS10" s="186">
        <v>23.7194606105129</v>
      </c>
      <c r="DT10" s="186">
        <v>11.976139433722</v>
      </c>
      <c r="DU10" s="186">
        <v>8.6994638017888892</v>
      </c>
      <c r="DV10" s="186">
        <v>21.534828985265801</v>
      </c>
      <c r="DW10" s="186">
        <f t="shared" si="0"/>
        <v>19.520170469296389</v>
      </c>
      <c r="DX10" s="186">
        <f t="shared" si="1"/>
        <v>42.210432220776696</v>
      </c>
      <c r="DY10" s="186">
        <f t="shared" si="2"/>
        <v>59.438205953870636</v>
      </c>
      <c r="DZ10" s="186">
        <f t="shared" si="3"/>
        <v>76.140738628262355</v>
      </c>
      <c r="EA10" s="186">
        <f>SUM(DH10:DS10)</f>
        <v>129.43798171830312</v>
      </c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</row>
    <row r="11" spans="1:145" ht="13.2">
      <c r="A11" s="260" t="str">
        <f>IF(I!$A$1=1,B11,C11)</f>
        <v>Сполучені Штати Америки</v>
      </c>
      <c r="B11" s="318" t="s">
        <v>107</v>
      </c>
      <c r="C11" s="318" t="s">
        <v>198</v>
      </c>
      <c r="D11" s="192">
        <v>1.0466551807520901</v>
      </c>
      <c r="E11" s="192">
        <v>0.61370917735170705</v>
      </c>
      <c r="F11" s="192">
        <v>1.6150127509240999</v>
      </c>
      <c r="G11" s="192">
        <v>0.61445916505244202</v>
      </c>
      <c r="H11" s="192">
        <v>0.75700452746694802</v>
      </c>
      <c r="I11" s="192">
        <v>1.8086814210573801</v>
      </c>
      <c r="J11" s="192">
        <v>1.6661747521902399</v>
      </c>
      <c r="K11" s="192">
        <v>0.72910583116442995</v>
      </c>
      <c r="L11" s="192">
        <v>1.68974985527125</v>
      </c>
      <c r="M11" s="192">
        <v>1.1435770000000001</v>
      </c>
      <c r="N11" s="192">
        <v>1.10143080325881</v>
      </c>
      <c r="O11" s="192">
        <v>0.92089900094619603</v>
      </c>
      <c r="P11" s="186">
        <v>0.59401651441303005</v>
      </c>
      <c r="Q11" s="186">
        <v>1.3034397967362199</v>
      </c>
      <c r="R11" s="186">
        <v>0.94993953907211404</v>
      </c>
      <c r="S11" s="186">
        <v>1.5631300716498999</v>
      </c>
      <c r="T11" s="186">
        <v>3.0298559558370899</v>
      </c>
      <c r="U11" s="186">
        <v>0.96030651745292095</v>
      </c>
      <c r="V11" s="186">
        <v>1.1324927955320401</v>
      </c>
      <c r="W11" s="186">
        <v>2.2776317789406999</v>
      </c>
      <c r="X11" s="186">
        <v>2.42347442123797</v>
      </c>
      <c r="Y11" s="186">
        <v>1.47391035602749</v>
      </c>
      <c r="Z11" s="186">
        <v>1.54942633611283</v>
      </c>
      <c r="AA11" s="186">
        <v>3.6164942313414499</v>
      </c>
      <c r="AB11" s="186">
        <v>2.5012304079280399</v>
      </c>
      <c r="AC11" s="186">
        <v>3.3772369193865499</v>
      </c>
      <c r="AD11" s="186">
        <v>1.5372674237245501</v>
      </c>
      <c r="AE11" s="186">
        <v>2.0563477914333901</v>
      </c>
      <c r="AF11" s="186">
        <v>1.8688043605340701</v>
      </c>
      <c r="AG11" s="186">
        <v>2.5358131254638101</v>
      </c>
      <c r="AH11" s="186">
        <v>1.54950180479497</v>
      </c>
      <c r="AI11" s="186">
        <v>1.36169514495267</v>
      </c>
      <c r="AJ11" s="186">
        <v>1.36676172402374</v>
      </c>
      <c r="AK11" s="186">
        <v>4.4699812975249902</v>
      </c>
      <c r="AL11" s="186">
        <v>2.5936054725015301</v>
      </c>
      <c r="AM11" s="186">
        <v>2.6488038254220698</v>
      </c>
      <c r="AN11" s="186">
        <v>2.0408161071853099</v>
      </c>
      <c r="AO11" s="186">
        <v>1.6804867619427</v>
      </c>
      <c r="AP11" s="186">
        <v>2.87386566348217</v>
      </c>
      <c r="AQ11" s="186">
        <v>3.3133714662039799</v>
      </c>
      <c r="AR11" s="186">
        <v>2.2522464483876998</v>
      </c>
      <c r="AS11" s="186">
        <v>2.9959628203073398</v>
      </c>
      <c r="AT11" s="186">
        <v>1.8965928273677899</v>
      </c>
      <c r="AU11" s="186">
        <v>3.2964637926468798</v>
      </c>
      <c r="AV11" s="186">
        <v>1.7827176818734201</v>
      </c>
      <c r="AW11" s="186">
        <v>4.0407430214756701</v>
      </c>
      <c r="AX11" s="186">
        <v>5.5426969442293803</v>
      </c>
      <c r="AY11" s="186">
        <v>4.7981150334220697</v>
      </c>
      <c r="AZ11" s="186">
        <v>2.07303534060883</v>
      </c>
      <c r="BA11" s="186">
        <v>4.4664259928308603</v>
      </c>
      <c r="BB11" s="186">
        <v>2.4154885719722201</v>
      </c>
      <c r="BC11" s="186">
        <v>1.71622653612131</v>
      </c>
      <c r="BD11" s="186">
        <v>3.7497042996569498</v>
      </c>
      <c r="BE11" s="186">
        <v>2.6564598047880099</v>
      </c>
      <c r="BF11" s="186">
        <v>10.0681992165939</v>
      </c>
      <c r="BG11" s="186">
        <v>4.6099972471320596</v>
      </c>
      <c r="BH11" s="186">
        <v>3.3167731777851399</v>
      </c>
      <c r="BI11" s="186">
        <v>4.5186862426968597</v>
      </c>
      <c r="BJ11" s="186">
        <v>4.5624205566651304</v>
      </c>
      <c r="BK11" s="186">
        <v>4.7577223221119196</v>
      </c>
      <c r="BL11" s="186">
        <v>4.39802334487013</v>
      </c>
      <c r="BM11" s="186">
        <v>2.2985306946930399</v>
      </c>
      <c r="BN11" s="186">
        <v>1.9197103734394501</v>
      </c>
      <c r="BO11" s="186">
        <v>2.1496995621427799</v>
      </c>
      <c r="BP11" s="186">
        <v>6.43177418793183</v>
      </c>
      <c r="BQ11" s="186">
        <v>3.4320791937807198</v>
      </c>
      <c r="BR11" s="186">
        <v>7.4328969837206396</v>
      </c>
      <c r="BS11" s="186">
        <v>3.8120358609823501</v>
      </c>
      <c r="BT11" s="186">
        <v>3.41220702446032</v>
      </c>
      <c r="BU11" s="186">
        <v>3.4027741770652198</v>
      </c>
      <c r="BV11" s="186">
        <v>2.5451189055064098</v>
      </c>
      <c r="BW11" s="186">
        <v>4.8802517280140103</v>
      </c>
      <c r="BX11" s="186">
        <v>4.2696434518971396</v>
      </c>
      <c r="BY11" s="186">
        <v>5.2844251175670198</v>
      </c>
      <c r="BZ11" s="186">
        <v>4.1969991926180201</v>
      </c>
      <c r="CA11" s="186">
        <v>4.5082337106943404</v>
      </c>
      <c r="CB11" s="186">
        <v>4.4031869165381003</v>
      </c>
      <c r="CC11" s="186">
        <v>5.5624264017462597</v>
      </c>
      <c r="CD11" s="186">
        <v>4.51978152379119</v>
      </c>
      <c r="CE11" s="186">
        <v>3.95901078188911</v>
      </c>
      <c r="CF11" s="186">
        <v>5.3395104543790399</v>
      </c>
      <c r="CG11" s="186">
        <v>5.2955700446291099</v>
      </c>
      <c r="CH11" s="186">
        <v>6.4989735978397896</v>
      </c>
      <c r="CI11" s="186">
        <v>10.877578084314401</v>
      </c>
      <c r="CJ11" s="186">
        <v>8.1103315724874605</v>
      </c>
      <c r="CK11" s="186">
        <v>3.63157643310335</v>
      </c>
      <c r="CL11" s="186">
        <v>0</v>
      </c>
      <c r="CM11" s="186">
        <v>1.0274824199999999</v>
      </c>
      <c r="CN11" s="186">
        <v>1.37895214</v>
      </c>
      <c r="CO11" s="186">
        <v>1.0568217200000001</v>
      </c>
      <c r="CP11" s="186">
        <v>1.8719752637009801</v>
      </c>
      <c r="CQ11" s="186">
        <v>2.0791787648502198</v>
      </c>
      <c r="CR11" s="186">
        <v>3.2057647121866402</v>
      </c>
      <c r="CS11" s="186">
        <v>3.5015168501015999</v>
      </c>
      <c r="CT11" s="186">
        <v>3.6002044083775502</v>
      </c>
      <c r="CU11" s="186">
        <v>16.101690613635501</v>
      </c>
      <c r="CV11" s="186">
        <v>10.563014533581001</v>
      </c>
      <c r="CW11" s="186">
        <v>6.2576732694692403</v>
      </c>
      <c r="CX11" s="186">
        <v>7.7475865667060404</v>
      </c>
      <c r="CY11" s="186">
        <v>3.6783987643923299</v>
      </c>
      <c r="CZ11" s="186">
        <v>4.0380095439489097</v>
      </c>
      <c r="DA11" s="186">
        <v>5.8660908514226104</v>
      </c>
      <c r="DB11" s="186">
        <v>6.06061867382257</v>
      </c>
      <c r="DC11" s="186">
        <v>7.84076561681914</v>
      </c>
      <c r="DD11" s="186">
        <v>7.5798117631596096</v>
      </c>
      <c r="DE11" s="186">
        <v>6.1490985451512996</v>
      </c>
      <c r="DF11" s="186">
        <v>9.1896314713137492</v>
      </c>
      <c r="DG11" s="186">
        <v>10.557394776651201</v>
      </c>
      <c r="DH11" s="186">
        <v>10.8300653769071</v>
      </c>
      <c r="DI11" s="186">
        <v>7.3101966433669396</v>
      </c>
      <c r="DJ11" s="186">
        <v>8.5273837499093297</v>
      </c>
      <c r="DK11" s="186">
        <v>5.8671481646776504</v>
      </c>
      <c r="DL11" s="186">
        <v>11.7119536420121</v>
      </c>
      <c r="DM11" s="186">
        <v>9.8202824790409604</v>
      </c>
      <c r="DN11" s="186">
        <v>10.746743643630801</v>
      </c>
      <c r="DO11" s="186">
        <v>12.886561956998101</v>
      </c>
      <c r="DP11" s="186">
        <v>6.27285024572239</v>
      </c>
      <c r="DQ11" s="186">
        <v>9.0613415455478208</v>
      </c>
      <c r="DR11" s="186">
        <v>10.933417910931601</v>
      </c>
      <c r="DS11" s="186">
        <v>13.162678070441199</v>
      </c>
      <c r="DT11" s="186">
        <v>14.2723304150625</v>
      </c>
      <c r="DU11" s="186">
        <v>10.694952957116501</v>
      </c>
      <c r="DV11" s="186">
        <v>8.0801647375818604</v>
      </c>
      <c r="DW11" s="186">
        <f t="shared" si="0"/>
        <v>26.66764577018337</v>
      </c>
      <c r="DX11" s="186">
        <f t="shared" si="1"/>
        <v>33.047448109760865</v>
      </c>
      <c r="DY11" s="186">
        <f t="shared" si="2"/>
        <v>45.565494898443298</v>
      </c>
      <c r="DZ11" s="186">
        <f t="shared" si="3"/>
        <v>85.528094376437707</v>
      </c>
      <c r="EA11" s="186">
        <f t="shared" ref="EA11:EA30" si="4">SUM(DH11:DS11)</f>
        <v>117.130623429186</v>
      </c>
      <c r="EB11" s="181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</row>
    <row r="12" spans="1:145" s="188" customFormat="1" ht="13.2">
      <c r="A12" s="260" t="str">
        <f>IF(I!$A$1=1,B12,C12)</f>
        <v>Німеччина</v>
      </c>
      <c r="B12" s="318" t="s">
        <v>113</v>
      </c>
      <c r="C12" s="318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186">
        <v>8.5753002685941908</v>
      </c>
      <c r="DW12" s="186">
        <f t="shared" si="0"/>
        <v>24.061559952183611</v>
      </c>
      <c r="DX12" s="186">
        <f t="shared" si="1"/>
        <v>22.95690481313121</v>
      </c>
      <c r="DY12" s="186">
        <f t="shared" si="2"/>
        <v>51.71273990114959</v>
      </c>
      <c r="DZ12" s="186">
        <f t="shared" si="3"/>
        <v>74.527459851575671</v>
      </c>
      <c r="EA12" s="186">
        <f t="shared" si="4"/>
        <v>99.829886569515551</v>
      </c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</row>
    <row r="13" spans="1:145" s="188" customFormat="1" ht="13.2">
      <c r="A13" s="260" t="str">
        <f>IF(I!$A$1=1,B13,C13)</f>
        <v>Австрія</v>
      </c>
      <c r="B13" s="318" t="s">
        <v>128</v>
      </c>
      <c r="C13" s="318" t="s">
        <v>219</v>
      </c>
      <c r="D13" s="192">
        <v>0.69972603407873402</v>
      </c>
      <c r="E13" s="192">
        <v>2.4060092025762101</v>
      </c>
      <c r="F13" s="192">
        <v>0.74411091835121401</v>
      </c>
      <c r="G13" s="192">
        <v>0.97456866590145197</v>
      </c>
      <c r="H13" s="192">
        <v>0.98679999099994098</v>
      </c>
      <c r="I13" s="192">
        <v>0.40141442362393898</v>
      </c>
      <c r="J13" s="192">
        <v>3.6566249051384201</v>
      </c>
      <c r="K13" s="192">
        <v>0.62340766068939402</v>
      </c>
      <c r="L13" s="192">
        <v>4.0785914421482001</v>
      </c>
      <c r="M13" s="192">
        <v>2.7033700824401699</v>
      </c>
      <c r="N13" s="192">
        <v>2.7783484622928198</v>
      </c>
      <c r="O13" s="192">
        <v>4.6596415608614397</v>
      </c>
      <c r="P13" s="186">
        <v>0.88264351864838397</v>
      </c>
      <c r="Q13" s="186">
        <v>3.4498147112940201</v>
      </c>
      <c r="R13" s="186">
        <v>1.5149931962091601</v>
      </c>
      <c r="S13" s="186">
        <v>2.4890956091905099</v>
      </c>
      <c r="T13" s="186">
        <v>2.9057922032548098</v>
      </c>
      <c r="U13" s="186">
        <v>0.68117404424310202</v>
      </c>
      <c r="V13" s="186">
        <v>3.8306229826319398</v>
      </c>
      <c r="W13" s="186">
        <v>1.18256927402331</v>
      </c>
      <c r="X13" s="186">
        <v>2.1149783686317298</v>
      </c>
      <c r="Y13" s="186">
        <v>2.7293341334474901</v>
      </c>
      <c r="Z13" s="186">
        <v>1.69972574337769</v>
      </c>
      <c r="AA13" s="186">
        <v>2.3189229086297001</v>
      </c>
      <c r="AB13" s="186">
        <v>2.1527473681958802</v>
      </c>
      <c r="AC13" s="186">
        <v>1.0478990938180599</v>
      </c>
      <c r="AD13" s="186">
        <v>1.11409005801634</v>
      </c>
      <c r="AE13" s="186">
        <v>4.2720065126268301</v>
      </c>
      <c r="AF13" s="186">
        <v>1.54170087900641</v>
      </c>
      <c r="AG13" s="186">
        <v>0.57593632506480996</v>
      </c>
      <c r="AH13" s="186">
        <v>4.3659714000595002</v>
      </c>
      <c r="AI13" s="186">
        <v>0.93979856444701904</v>
      </c>
      <c r="AJ13" s="186">
        <v>1.11542848150518</v>
      </c>
      <c r="AK13" s="186">
        <v>5.3911464345805404</v>
      </c>
      <c r="AL13" s="186">
        <v>0.73168323766551802</v>
      </c>
      <c r="AM13" s="186">
        <v>1.20302682939915</v>
      </c>
      <c r="AN13" s="186">
        <v>5.29566697904293</v>
      </c>
      <c r="AO13" s="186">
        <v>1.7672006503207001</v>
      </c>
      <c r="AP13" s="186">
        <v>1.17787010943849</v>
      </c>
      <c r="AQ13" s="186">
        <v>10.645905995214999</v>
      </c>
      <c r="AR13" s="186">
        <v>1.6175237627286101</v>
      </c>
      <c r="AS13" s="186">
        <v>2.18775682975734</v>
      </c>
      <c r="AT13" s="186">
        <v>2.0153726989255198</v>
      </c>
      <c r="AU13" s="186">
        <v>3.4999431636186702</v>
      </c>
      <c r="AV13" s="186">
        <v>2.47071657203043</v>
      </c>
      <c r="AW13" s="186">
        <v>3.8580044644406399</v>
      </c>
      <c r="AX13" s="186">
        <v>3.4392920054050999</v>
      </c>
      <c r="AY13" s="186">
        <v>6.8964097165068203</v>
      </c>
      <c r="AZ13" s="186">
        <v>2.94871111736947</v>
      </c>
      <c r="BA13" s="186">
        <v>1.70261176734507</v>
      </c>
      <c r="BB13" s="186">
        <v>4.4687224770421903</v>
      </c>
      <c r="BC13" s="186">
        <v>2.51446225006275</v>
      </c>
      <c r="BD13" s="186">
        <v>3.1950751441727401</v>
      </c>
      <c r="BE13" s="186">
        <v>2.4845807835539202</v>
      </c>
      <c r="BF13" s="186">
        <v>4.20920851628075</v>
      </c>
      <c r="BG13" s="186">
        <v>2.2088862366869702</v>
      </c>
      <c r="BH13" s="186">
        <v>5.3277083439401496</v>
      </c>
      <c r="BI13" s="186">
        <v>1.15220459569553</v>
      </c>
      <c r="BJ13" s="186">
        <v>2.42217446551046</v>
      </c>
      <c r="BK13" s="186">
        <v>2.6419354986701</v>
      </c>
      <c r="BL13" s="186">
        <v>2.8454417748691698</v>
      </c>
      <c r="BM13" s="186">
        <v>2.96008827662699</v>
      </c>
      <c r="BN13" s="186">
        <v>3.7013930982508301</v>
      </c>
      <c r="BO13" s="186">
        <v>3.5646071407958502</v>
      </c>
      <c r="BP13" s="186">
        <v>2.2953055930935502</v>
      </c>
      <c r="BQ13" s="186">
        <v>2.4589578189600401</v>
      </c>
      <c r="BR13" s="186">
        <v>2.4286050339215599</v>
      </c>
      <c r="BS13" s="186">
        <v>9.6072951065691203</v>
      </c>
      <c r="BT13" s="186">
        <v>2.5166884714411299</v>
      </c>
      <c r="BU13" s="186">
        <v>2.77462340918522</v>
      </c>
      <c r="BV13" s="186">
        <v>2.5844051083823798</v>
      </c>
      <c r="BW13" s="186">
        <v>3.7664371626441699</v>
      </c>
      <c r="BX13" s="186">
        <v>2.1803086537957701</v>
      </c>
      <c r="BY13" s="186">
        <v>4.4827452411277697</v>
      </c>
      <c r="BZ13" s="186">
        <v>3.3550180861281098</v>
      </c>
      <c r="CA13" s="186">
        <v>2.7472838105618602</v>
      </c>
      <c r="CB13" s="186">
        <v>5.0626800708280797</v>
      </c>
      <c r="CC13" s="186">
        <v>3.7342682135008101</v>
      </c>
      <c r="CD13" s="186">
        <v>3.2465708704233101</v>
      </c>
      <c r="CE13" s="186">
        <v>7.6663882947032098</v>
      </c>
      <c r="CF13" s="186">
        <v>4.0256314204794403</v>
      </c>
      <c r="CG13" s="186">
        <v>2.1903601281862901</v>
      </c>
      <c r="CH13" s="186">
        <v>2.98963871041434</v>
      </c>
      <c r="CI13" s="186">
        <v>7.5880107777010704</v>
      </c>
      <c r="CJ13" s="186">
        <v>2.82523782863101</v>
      </c>
      <c r="CK13" s="186">
        <v>1.2357306982826799</v>
      </c>
      <c r="CL13" s="186">
        <v>0.50824944684200102</v>
      </c>
      <c r="CM13" s="186">
        <v>0.71490272893826301</v>
      </c>
      <c r="CN13" s="186">
        <v>2.2693554141694601</v>
      </c>
      <c r="CO13" s="186">
        <v>3.5674006139037102</v>
      </c>
      <c r="CP13" s="186">
        <v>5.2809853404276996</v>
      </c>
      <c r="CQ13" s="186">
        <v>3.6808238892286398</v>
      </c>
      <c r="CR13" s="186">
        <v>7.12421531666803</v>
      </c>
      <c r="CS13" s="186">
        <v>6.1321830457644397</v>
      </c>
      <c r="CT13" s="186">
        <v>7.2700412019718001</v>
      </c>
      <c r="CU13" s="186">
        <v>10.2395083758031</v>
      </c>
      <c r="CV13" s="186">
        <v>6.9474495547516497</v>
      </c>
      <c r="CW13" s="186">
        <v>5.4056281217588404</v>
      </c>
      <c r="CX13" s="186">
        <v>7.4595271799454599</v>
      </c>
      <c r="CY13" s="186">
        <v>3.1579295321460301</v>
      </c>
      <c r="CZ13" s="186">
        <v>3.68924921230033</v>
      </c>
      <c r="DA13" s="186">
        <v>2.58159413421766</v>
      </c>
      <c r="DB13" s="186">
        <v>8.4192802055788896</v>
      </c>
      <c r="DC13" s="186">
        <v>5.05504509273264</v>
      </c>
      <c r="DD13" s="186">
        <v>3.3207976988090402</v>
      </c>
      <c r="DE13" s="186">
        <v>6.1276290402529199</v>
      </c>
      <c r="DF13" s="186">
        <v>5.5405253636274603</v>
      </c>
      <c r="DG13" s="186">
        <v>11.015562449082701</v>
      </c>
      <c r="DH13" s="186">
        <v>9.0238373787747594</v>
      </c>
      <c r="DI13" s="186">
        <v>4.5916274515503597</v>
      </c>
      <c r="DJ13" s="186">
        <v>5.1796211211631897</v>
      </c>
      <c r="DK13" s="186">
        <v>5.5074958194446797</v>
      </c>
      <c r="DL13" s="186">
        <v>3.8894560150863402</v>
      </c>
      <c r="DM13" s="186">
        <v>3.7832000643088799</v>
      </c>
      <c r="DN13" s="186">
        <v>6.5930883763767598</v>
      </c>
      <c r="DO13" s="186">
        <v>3.69637302357313</v>
      </c>
      <c r="DP13" s="186">
        <v>4.7876944557089098</v>
      </c>
      <c r="DQ13" s="186">
        <v>6.9510501786189396</v>
      </c>
      <c r="DR13" s="186">
        <v>7.1468666296263503</v>
      </c>
      <c r="DS13" s="186">
        <v>11.823366013046</v>
      </c>
      <c r="DT13" s="186">
        <v>8.0240651950157602</v>
      </c>
      <c r="DU13" s="186">
        <v>5.5435684146783597</v>
      </c>
      <c r="DV13" s="186">
        <v>6.5218676760042698</v>
      </c>
      <c r="DW13" s="186">
        <f t="shared" si="0"/>
        <v>18.795085951488311</v>
      </c>
      <c r="DX13" s="186">
        <f t="shared" si="1"/>
        <v>20.08950128569839</v>
      </c>
      <c r="DY13" s="186">
        <f t="shared" si="2"/>
        <v>50.848633900630837</v>
      </c>
      <c r="DZ13" s="186">
        <f t="shared" si="3"/>
        <v>68.720217585203613</v>
      </c>
      <c r="EA13" s="186">
        <f t="shared" si="4"/>
        <v>72.9736765272783</v>
      </c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</row>
    <row r="14" spans="1:145" ht="39.6">
      <c r="A14" s="260" t="str">
        <f>IF(I!$A$1=1,B14,C14)</f>
        <v>Сполучене Королівство Великої Британії та Північної Ірландії</v>
      </c>
      <c r="B14" s="318" t="s">
        <v>109</v>
      </c>
      <c r="C14" s="318" t="s">
        <v>200</v>
      </c>
      <c r="D14" s="192">
        <v>12.0108215263957</v>
      </c>
      <c r="E14" s="192">
        <v>1.7372924082038901</v>
      </c>
      <c r="F14" s="192">
        <v>3.8347329839194102</v>
      </c>
      <c r="G14" s="192">
        <v>1.19096364515921</v>
      </c>
      <c r="H14" s="192">
        <v>0.62564977573274705</v>
      </c>
      <c r="I14" s="192">
        <v>2.6697041415319802</v>
      </c>
      <c r="J14" s="192">
        <v>1.9589306161794799</v>
      </c>
      <c r="K14" s="192">
        <v>6.3431942327145503</v>
      </c>
      <c r="L14" s="192">
        <v>7.0299187514939598</v>
      </c>
      <c r="M14" s="192">
        <v>2.05748416111931</v>
      </c>
      <c r="N14" s="192">
        <v>2.2647592940880901</v>
      </c>
      <c r="O14" s="192">
        <v>5.0100383259438903</v>
      </c>
      <c r="P14" s="186">
        <v>2.2296127198365299</v>
      </c>
      <c r="Q14" s="186">
        <v>3.2601376374451401</v>
      </c>
      <c r="R14" s="186">
        <v>3.3746930559727599</v>
      </c>
      <c r="S14" s="186">
        <v>2.3625342687949802</v>
      </c>
      <c r="T14" s="186">
        <v>1.4187229245717701</v>
      </c>
      <c r="U14" s="186">
        <v>3.2001297454255799</v>
      </c>
      <c r="V14" s="186">
        <v>2.1367584610232599</v>
      </c>
      <c r="W14" s="186">
        <v>2.7304754413674899</v>
      </c>
      <c r="X14" s="186">
        <v>2.09613286089259</v>
      </c>
      <c r="Y14" s="186">
        <v>1.4663276316606599</v>
      </c>
      <c r="Z14" s="186">
        <v>2.01224175602542</v>
      </c>
      <c r="AA14" s="186">
        <v>6.8250008711116799</v>
      </c>
      <c r="AB14" s="186">
        <v>3.2603262467246199</v>
      </c>
      <c r="AC14" s="186">
        <v>3.39278737140511</v>
      </c>
      <c r="AD14" s="186">
        <v>3.4640462923412501</v>
      </c>
      <c r="AE14" s="186">
        <v>1.0043759800343299</v>
      </c>
      <c r="AF14" s="186">
        <v>2.10962676369742</v>
      </c>
      <c r="AG14" s="186">
        <v>1.4375053880414499</v>
      </c>
      <c r="AH14" s="186">
        <v>2.4535446495053601</v>
      </c>
      <c r="AI14" s="186">
        <v>3.04916171623249</v>
      </c>
      <c r="AJ14" s="186">
        <v>3.2243626710382101</v>
      </c>
      <c r="AK14" s="186">
        <v>2.3554079210572199</v>
      </c>
      <c r="AL14" s="186">
        <v>2.8841276921044101</v>
      </c>
      <c r="AM14" s="186">
        <v>3.0926191692811602</v>
      </c>
      <c r="AN14" s="186">
        <v>4.5202675196095798</v>
      </c>
      <c r="AO14" s="186">
        <v>2.1256236263411399</v>
      </c>
      <c r="AP14" s="186">
        <v>4.0323435777509902</v>
      </c>
      <c r="AQ14" s="186">
        <v>1.3348863918155101</v>
      </c>
      <c r="AR14" s="186">
        <v>2.0843582218296599</v>
      </c>
      <c r="AS14" s="186">
        <v>3.0652897915106201</v>
      </c>
      <c r="AT14" s="186">
        <v>5.0837694600408003</v>
      </c>
      <c r="AU14" s="186">
        <v>2.3231272988776199</v>
      </c>
      <c r="AV14" s="186">
        <v>1.06074130628492</v>
      </c>
      <c r="AW14" s="186">
        <v>2.1967498886829802</v>
      </c>
      <c r="AX14" s="186">
        <v>4.3799262228335802</v>
      </c>
      <c r="AY14" s="186">
        <v>6.4444917694126298</v>
      </c>
      <c r="AZ14" s="186">
        <v>3.1494679595356398</v>
      </c>
      <c r="BA14" s="186">
        <v>4.4964329596421404</v>
      </c>
      <c r="BB14" s="186">
        <v>6.0061208516717599</v>
      </c>
      <c r="BC14" s="186">
        <v>2.64391628399814</v>
      </c>
      <c r="BD14" s="186">
        <v>5.3950765966217</v>
      </c>
      <c r="BE14" s="186">
        <v>4.5574170934109501</v>
      </c>
      <c r="BF14" s="186">
        <v>2.65935550805581</v>
      </c>
      <c r="BG14" s="186">
        <v>3.34820308537777</v>
      </c>
      <c r="BH14" s="186">
        <v>3.4613584877544601</v>
      </c>
      <c r="BI14" s="186">
        <v>3.1743477468041101</v>
      </c>
      <c r="BJ14" s="186">
        <v>3.89663366682798</v>
      </c>
      <c r="BK14" s="186">
        <v>6.64169727868269</v>
      </c>
      <c r="BL14" s="186">
        <v>3.3801671542534399</v>
      </c>
      <c r="BM14" s="186">
        <v>4.83954915585515</v>
      </c>
      <c r="BN14" s="186">
        <v>7.6155184724156397</v>
      </c>
      <c r="BO14" s="186">
        <v>2.85519394945447</v>
      </c>
      <c r="BP14" s="186">
        <v>4.1307419608656</v>
      </c>
      <c r="BQ14" s="186">
        <v>3.1065219689506698</v>
      </c>
      <c r="BR14" s="186">
        <v>5.6092971778248302</v>
      </c>
      <c r="BS14" s="186">
        <v>7.5285236873229904</v>
      </c>
      <c r="BT14" s="186">
        <v>4.4408058595081101</v>
      </c>
      <c r="BU14" s="186">
        <v>3.34109378437266</v>
      </c>
      <c r="BV14" s="186">
        <v>4.80903411530194</v>
      </c>
      <c r="BW14" s="186">
        <v>4.4384536618214003</v>
      </c>
      <c r="BX14" s="186">
        <v>3.9460375809573698</v>
      </c>
      <c r="BY14" s="186">
        <v>5.35734163022481</v>
      </c>
      <c r="BZ14" s="186">
        <v>4.9567997590119601</v>
      </c>
      <c r="CA14" s="186">
        <v>4.3094300670821202</v>
      </c>
      <c r="CB14" s="186">
        <v>2.1151468065364001</v>
      </c>
      <c r="CC14" s="186">
        <v>2.6000832779928502</v>
      </c>
      <c r="CD14" s="186">
        <v>3.6783288532838498</v>
      </c>
      <c r="CE14" s="186">
        <v>6.1638872760624102</v>
      </c>
      <c r="CF14" s="186">
        <v>5.8183619285993897</v>
      </c>
      <c r="CG14" s="186">
        <v>3.4827948802985902</v>
      </c>
      <c r="CH14" s="186">
        <v>4.9684795070748198</v>
      </c>
      <c r="CI14" s="186">
        <v>7.3244243233693203</v>
      </c>
      <c r="CJ14" s="186">
        <v>6.1313073378409397</v>
      </c>
      <c r="CK14" s="186">
        <v>4.9547967475645196</v>
      </c>
      <c r="CL14" s="186">
        <v>0</v>
      </c>
      <c r="CM14" s="186">
        <v>1.40494256918442</v>
      </c>
      <c r="CN14" s="186">
        <v>3.2817347373333101</v>
      </c>
      <c r="CO14" s="186">
        <v>5.0423008014602804</v>
      </c>
      <c r="CP14" s="186">
        <v>3.85600359929516</v>
      </c>
      <c r="CQ14" s="186">
        <v>4.23059314989119</v>
      </c>
      <c r="CR14" s="186">
        <v>6.9172235611027801</v>
      </c>
      <c r="CS14" s="186">
        <v>5.6181649648127303</v>
      </c>
      <c r="CT14" s="186">
        <v>4.3529819325631101</v>
      </c>
      <c r="CU14" s="186">
        <v>6.9943623539248003</v>
      </c>
      <c r="CV14" s="186">
        <v>8.4376106544787408</v>
      </c>
      <c r="CW14" s="186">
        <v>6.3311915060354496</v>
      </c>
      <c r="CX14" s="186">
        <v>8.9828573687256199</v>
      </c>
      <c r="CY14" s="186">
        <v>6.62047456505569</v>
      </c>
      <c r="CZ14" s="186">
        <v>6.5586030522097696</v>
      </c>
      <c r="DA14" s="186">
        <v>3.8522430404577301</v>
      </c>
      <c r="DB14" s="186">
        <v>4.8216495341763101</v>
      </c>
      <c r="DC14" s="186">
        <v>4.1953054541389596</v>
      </c>
      <c r="DD14" s="186">
        <v>3.827785977414</v>
      </c>
      <c r="DE14" s="186">
        <v>4.5565849720768403</v>
      </c>
      <c r="DF14" s="186">
        <v>9.6475115066249106</v>
      </c>
      <c r="DG14" s="186">
        <v>11.666090728771</v>
      </c>
      <c r="DH14" s="186">
        <v>5.5003276154034104</v>
      </c>
      <c r="DI14" s="186">
        <v>7.2269193858884098</v>
      </c>
      <c r="DJ14" s="186">
        <v>7.9316504677777999</v>
      </c>
      <c r="DK14" s="186">
        <v>10.123305659361501</v>
      </c>
      <c r="DL14" s="186">
        <v>9.9797975270862693</v>
      </c>
      <c r="DM14" s="186">
        <v>5.7959593614146598</v>
      </c>
      <c r="DN14" s="186">
        <v>6.2439188986517804</v>
      </c>
      <c r="DO14" s="186">
        <v>5.0614712661013304</v>
      </c>
      <c r="DP14" s="186">
        <v>4.2292441175813904</v>
      </c>
      <c r="DQ14" s="186">
        <v>12.1464303283517</v>
      </c>
      <c r="DR14" s="186">
        <v>3.2524024819213402</v>
      </c>
      <c r="DS14" s="186">
        <v>8.3018353318963403</v>
      </c>
      <c r="DT14" s="186">
        <v>7.2031299671076203</v>
      </c>
      <c r="DU14" s="186">
        <v>6.3908731970230299</v>
      </c>
      <c r="DV14" s="186">
        <v>5.7470879153217203</v>
      </c>
      <c r="DW14" s="186">
        <f t="shared" si="0"/>
        <v>20.658897469069622</v>
      </c>
      <c r="DX14" s="186">
        <f t="shared" si="1"/>
        <v>19.341091079452372</v>
      </c>
      <c r="DY14" s="186">
        <f t="shared" si="2"/>
        <v>52.784411754973235</v>
      </c>
      <c r="DZ14" s="186">
        <f t="shared" si="3"/>
        <v>79.497908360165027</v>
      </c>
      <c r="EA14" s="186">
        <f t="shared" si="4"/>
        <v>85.793262441435928</v>
      </c>
      <c r="EB14" s="181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</row>
    <row r="15" spans="1:145" ht="13.2">
      <c r="A15" s="195" t="str">
        <f>IF(I!$A$1=1,B15,C15)</f>
        <v>Нідерланди</v>
      </c>
      <c r="B15" s="318" t="s">
        <v>116</v>
      </c>
      <c r="C15" s="318" t="s">
        <v>207</v>
      </c>
      <c r="D15" s="192">
        <v>0.66196433553953204</v>
      </c>
      <c r="E15" s="192">
        <v>1.7378617555482401</v>
      </c>
      <c r="F15" s="192">
        <v>0.391979458788423</v>
      </c>
      <c r="G15" s="192">
        <v>3.42453068694845</v>
      </c>
      <c r="H15" s="192">
        <v>1.0782559202328701</v>
      </c>
      <c r="I15" s="192">
        <v>0.62313565488118805</v>
      </c>
      <c r="J15" s="192">
        <v>1.2847213308741701</v>
      </c>
      <c r="K15" s="192">
        <v>0.674571736104567</v>
      </c>
      <c r="L15" s="192">
        <v>0.79911758538674804</v>
      </c>
      <c r="M15" s="192">
        <v>0.93580680075530098</v>
      </c>
      <c r="N15" s="192">
        <v>1.0436715715888001</v>
      </c>
      <c r="O15" s="192">
        <v>0.72798618467397602</v>
      </c>
      <c r="P15" s="192">
        <v>0.30276221003722598</v>
      </c>
      <c r="Q15" s="192">
        <v>0.89160392760590002</v>
      </c>
      <c r="R15" s="192">
        <v>0.51324280547732803</v>
      </c>
      <c r="S15" s="192">
        <v>0.93372979982245696</v>
      </c>
      <c r="T15" s="192">
        <v>1.2753830739557399</v>
      </c>
      <c r="U15" s="192">
        <v>0.72280488548731203</v>
      </c>
      <c r="V15" s="192">
        <v>2.0461546877165899</v>
      </c>
      <c r="W15" s="192">
        <v>1.85116329437392</v>
      </c>
      <c r="X15" s="192">
        <v>3.0609796153080899</v>
      </c>
      <c r="Y15" s="192">
        <v>0.88749316350948904</v>
      </c>
      <c r="Z15" s="192">
        <v>0.71863579314064197</v>
      </c>
      <c r="AA15" s="192">
        <v>2.4261535107983501</v>
      </c>
      <c r="AB15" s="192">
        <v>0.99334578202036095</v>
      </c>
      <c r="AC15" s="192">
        <v>2.1709832758008201</v>
      </c>
      <c r="AD15" s="192">
        <v>1.0310301499153001</v>
      </c>
      <c r="AE15" s="192">
        <v>1.8186796195913999</v>
      </c>
      <c r="AF15" s="192">
        <v>2.9869912719156599</v>
      </c>
      <c r="AG15" s="192">
        <v>2.0651618236485501</v>
      </c>
      <c r="AH15" s="192">
        <v>1.5479426462683701</v>
      </c>
      <c r="AI15" s="192">
        <v>2.1914985860955301</v>
      </c>
      <c r="AJ15" s="192">
        <v>4.08744238915751</v>
      </c>
      <c r="AK15" s="192">
        <v>2.3335791199414699</v>
      </c>
      <c r="AL15" s="192">
        <v>0.81034291895136101</v>
      </c>
      <c r="AM15" s="192">
        <v>3.0396709699256301</v>
      </c>
      <c r="AN15" s="192">
        <v>2.3644545150938798</v>
      </c>
      <c r="AO15" s="192">
        <v>3.3781600027765202</v>
      </c>
      <c r="AP15" s="192">
        <v>2.0494965869111401</v>
      </c>
      <c r="AQ15" s="192">
        <v>2.1639175394608001</v>
      </c>
      <c r="AR15" s="192">
        <v>3.3478143031071199</v>
      </c>
      <c r="AS15" s="192">
        <v>2.5680152931192599</v>
      </c>
      <c r="AT15" s="192">
        <v>2.5335239086853099</v>
      </c>
      <c r="AU15" s="192">
        <v>3.6727101348161102</v>
      </c>
      <c r="AV15" s="192">
        <v>1.9964231085557</v>
      </c>
      <c r="AW15" s="192">
        <v>3.7853269510544201</v>
      </c>
      <c r="AX15" s="192">
        <v>1.3529055551964699</v>
      </c>
      <c r="AY15" s="192">
        <v>2.75847312803822</v>
      </c>
      <c r="AZ15" s="192">
        <v>3.6358515198366899</v>
      </c>
      <c r="BA15" s="192">
        <v>2.5546227806437001</v>
      </c>
      <c r="BB15" s="192">
        <v>1.3293815591323499</v>
      </c>
      <c r="BC15" s="192">
        <v>1.9358529201117001</v>
      </c>
      <c r="BD15" s="192">
        <v>2.3330733660739602</v>
      </c>
      <c r="BE15" s="192">
        <v>5.8193871244695599</v>
      </c>
      <c r="BF15" s="192">
        <v>4.74063489197846</v>
      </c>
      <c r="BG15" s="192">
        <v>2.2650003321872401</v>
      </c>
      <c r="BH15" s="192">
        <v>3.3396395465388702</v>
      </c>
      <c r="BI15" s="192">
        <v>2.3649161375530801</v>
      </c>
      <c r="BJ15" s="192">
        <v>1.7134378043949201</v>
      </c>
      <c r="BK15" s="192">
        <v>4.4088419112111996</v>
      </c>
      <c r="BL15" s="192">
        <v>3.5181017061716</v>
      </c>
      <c r="BM15" s="192">
        <v>1.3677816776748799</v>
      </c>
      <c r="BN15" s="192">
        <v>1.67355008748306</v>
      </c>
      <c r="BO15" s="192">
        <v>1.41966693929041</v>
      </c>
      <c r="BP15" s="192">
        <v>1.43137587784006</v>
      </c>
      <c r="BQ15" s="192">
        <v>0.85335420589903799</v>
      </c>
      <c r="BR15" s="192">
        <v>7.1309065241368703</v>
      </c>
      <c r="BS15" s="192">
        <v>1.54550076138778</v>
      </c>
      <c r="BT15" s="192">
        <v>1.9836407258431299</v>
      </c>
      <c r="BU15" s="192">
        <v>2.5952212565097099</v>
      </c>
      <c r="BV15" s="192">
        <v>1.25153117265696</v>
      </c>
      <c r="BW15" s="192">
        <v>8.2538422095707897</v>
      </c>
      <c r="BX15" s="192">
        <v>2.5925461771627898</v>
      </c>
      <c r="BY15" s="192">
        <v>2.3870451370916999</v>
      </c>
      <c r="BZ15" s="192">
        <v>2.8474691088319699</v>
      </c>
      <c r="CA15" s="192">
        <v>3.2489456539866</v>
      </c>
      <c r="CB15" s="192">
        <v>2.35896074525954</v>
      </c>
      <c r="CC15" s="192">
        <v>2.6552380609041699</v>
      </c>
      <c r="CD15" s="192">
        <v>3.2295131073899102</v>
      </c>
      <c r="CE15" s="192">
        <v>1.60621724634664</v>
      </c>
      <c r="CF15" s="192">
        <v>4.0531638571603299</v>
      </c>
      <c r="CG15" s="192">
        <v>2.1234154801688199</v>
      </c>
      <c r="CH15" s="192">
        <v>2.9197838447454498</v>
      </c>
      <c r="CI15" s="192">
        <v>6.9645316192710096</v>
      </c>
      <c r="CJ15" s="192">
        <v>4.8867443037084</v>
      </c>
      <c r="CK15" s="192">
        <v>3.9313884745044398</v>
      </c>
      <c r="CL15" s="192">
        <v>0</v>
      </c>
      <c r="CM15" s="192">
        <v>0.43035227142032301</v>
      </c>
      <c r="CN15" s="192">
        <v>0.22381392925914401</v>
      </c>
      <c r="CO15" s="192">
        <v>0.43430964225942997</v>
      </c>
      <c r="CP15" s="192">
        <v>1.5242554198587701</v>
      </c>
      <c r="CQ15" s="192">
        <v>0.339375255784367</v>
      </c>
      <c r="CR15" s="192">
        <v>0.54773932752960397</v>
      </c>
      <c r="CS15" s="192">
        <v>2.1764048712310502</v>
      </c>
      <c r="CT15" s="192">
        <v>0.98704374182501897</v>
      </c>
      <c r="CU15" s="192">
        <v>5.9001095033345203</v>
      </c>
      <c r="CV15" s="192">
        <v>3.8959187880896802</v>
      </c>
      <c r="CW15" s="192">
        <v>2.0064493949181501</v>
      </c>
      <c r="CX15" s="192">
        <v>3.2370096249257099</v>
      </c>
      <c r="CY15" s="192">
        <v>3.1992110914690999</v>
      </c>
      <c r="CZ15" s="192">
        <v>4.5382186521891503</v>
      </c>
      <c r="DA15" s="192">
        <v>1.8429295656031599</v>
      </c>
      <c r="DB15" s="192">
        <v>1.9402139358541399</v>
      </c>
      <c r="DC15" s="192">
        <v>3.2263260889290901</v>
      </c>
      <c r="DD15" s="192">
        <v>4.6990157376209103</v>
      </c>
      <c r="DE15" s="192">
        <v>4.9399910190848804</v>
      </c>
      <c r="DF15" s="192">
        <v>5.3096144405055297</v>
      </c>
      <c r="DG15" s="192">
        <v>9.5348719606890207</v>
      </c>
      <c r="DH15" s="192">
        <v>4.8640795303419502</v>
      </c>
      <c r="DI15" s="192">
        <v>2.03663211762743</v>
      </c>
      <c r="DJ15" s="192">
        <v>2.6824041142264599</v>
      </c>
      <c r="DK15" s="192">
        <v>2.7051683534639901</v>
      </c>
      <c r="DL15" s="192">
        <v>9.56711813580627</v>
      </c>
      <c r="DM15" s="192">
        <v>6.85278387090601</v>
      </c>
      <c r="DN15" s="192">
        <v>4.3327685216726399</v>
      </c>
      <c r="DO15" s="192">
        <v>2.6238362564154398</v>
      </c>
      <c r="DP15" s="192">
        <v>3.2809707314014198</v>
      </c>
      <c r="DQ15" s="192">
        <v>6.4742037802613499</v>
      </c>
      <c r="DR15" s="192">
        <v>7.6808346761581703</v>
      </c>
      <c r="DS15" s="192">
        <v>5.4097230148901003</v>
      </c>
      <c r="DT15" s="192">
        <v>7.7039640507066602</v>
      </c>
      <c r="DU15" s="192">
        <v>5.3760173514232896</v>
      </c>
      <c r="DV15" s="192">
        <v>4.03372578455929</v>
      </c>
      <c r="DW15" s="192">
        <f t="shared" si="0"/>
        <v>9.58311576219584</v>
      </c>
      <c r="DX15" s="192">
        <f t="shared" si="1"/>
        <v>17.11370718668924</v>
      </c>
      <c r="DY15" s="192">
        <f t="shared" si="2"/>
        <v>21.381536740715067</v>
      </c>
      <c r="DZ15" s="192">
        <f t="shared" si="3"/>
        <v>48.369770299878525</v>
      </c>
      <c r="EA15" s="192">
        <f t="shared" si="4"/>
        <v>58.510523103171224</v>
      </c>
      <c r="EB15" s="181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</row>
    <row r="16" spans="1:145" ht="13.2">
      <c r="A16" s="260" t="str">
        <f>IF(I!$A$1=1,B16,C16)</f>
        <v>Польща</v>
      </c>
      <c r="B16" s="318" t="s">
        <v>115</v>
      </c>
      <c r="C16" s="318" t="s">
        <v>206</v>
      </c>
      <c r="D16" s="192">
        <v>7.8373429959086499E-2</v>
      </c>
      <c r="E16" s="192">
        <v>0.79559730501197401</v>
      </c>
      <c r="F16" s="192">
        <v>0.42030031333659301</v>
      </c>
      <c r="G16" s="192">
        <v>0.44420363288918302</v>
      </c>
      <c r="H16" s="192">
        <v>0.16703324473834799</v>
      </c>
      <c r="I16" s="192">
        <v>0.43642602181125301</v>
      </c>
      <c r="J16" s="192">
        <v>0.50083017731176505</v>
      </c>
      <c r="K16" s="192">
        <v>0.30895442661241102</v>
      </c>
      <c r="L16" s="192">
        <v>0.52435108908049899</v>
      </c>
      <c r="M16" s="192">
        <v>0.39024403761288501</v>
      </c>
      <c r="N16" s="192">
        <v>0.29589201062060699</v>
      </c>
      <c r="O16" s="192">
        <v>0.68729632587235401</v>
      </c>
      <c r="P16" s="186">
        <v>0.239638782602453</v>
      </c>
      <c r="Q16" s="186">
        <v>0.90822489494548497</v>
      </c>
      <c r="R16" s="186">
        <v>0.60720993645463694</v>
      </c>
      <c r="S16" s="186">
        <v>0.67513735803583097</v>
      </c>
      <c r="T16" s="186">
        <v>0.82858757784392001</v>
      </c>
      <c r="U16" s="186">
        <v>0.69225619293928697</v>
      </c>
      <c r="V16" s="186">
        <v>0.60868638103898198</v>
      </c>
      <c r="W16" s="186">
        <v>0.92972311640937</v>
      </c>
      <c r="X16" s="186">
        <v>0.50016490372352795</v>
      </c>
      <c r="Y16" s="186">
        <v>0.94083818088235005</v>
      </c>
      <c r="Z16" s="186">
        <v>0.62283203320145097</v>
      </c>
      <c r="AA16" s="186">
        <v>0.993724434431423</v>
      </c>
      <c r="AB16" s="186">
        <v>1.0132202036758899</v>
      </c>
      <c r="AC16" s="186">
        <v>0.93476352818487696</v>
      </c>
      <c r="AD16" s="186">
        <v>0.972064866343756</v>
      </c>
      <c r="AE16" s="186">
        <v>0.99803500750772101</v>
      </c>
      <c r="AF16" s="186">
        <v>0.69315474479230499</v>
      </c>
      <c r="AG16" s="186">
        <v>1.8116286314919601</v>
      </c>
      <c r="AH16" s="186">
        <v>1.7964368944129001</v>
      </c>
      <c r="AI16" s="186">
        <v>1.1044911995533999</v>
      </c>
      <c r="AJ16" s="186">
        <v>1.87973152121036</v>
      </c>
      <c r="AK16" s="186">
        <v>1.8160815729631601</v>
      </c>
      <c r="AL16" s="186">
        <v>0.929650073367283</v>
      </c>
      <c r="AM16" s="186">
        <v>2.2213100797738399</v>
      </c>
      <c r="AN16" s="186">
        <v>1.4430883394637399</v>
      </c>
      <c r="AO16" s="186">
        <v>0.92444163165111604</v>
      </c>
      <c r="AP16" s="186">
        <v>1.1710494887782501</v>
      </c>
      <c r="AQ16" s="186">
        <v>1.8295977438159901</v>
      </c>
      <c r="AR16" s="186">
        <v>4.5048674594546601</v>
      </c>
      <c r="AS16" s="186">
        <v>0.67722526357813995</v>
      </c>
      <c r="AT16" s="186">
        <v>1.6272444365938601</v>
      </c>
      <c r="AU16" s="186">
        <v>2.7701700308820101</v>
      </c>
      <c r="AV16" s="186">
        <v>1.2363730602110501</v>
      </c>
      <c r="AW16" s="186">
        <v>5.4496224457917499</v>
      </c>
      <c r="AX16" s="186">
        <v>2.1609824902559098</v>
      </c>
      <c r="AY16" s="186">
        <v>8.5471472963617003</v>
      </c>
      <c r="AZ16" s="186">
        <v>6.2062583740890203</v>
      </c>
      <c r="BA16" s="186">
        <v>1.2773637353373699</v>
      </c>
      <c r="BB16" s="186">
        <v>6.3127154394831999</v>
      </c>
      <c r="BC16" s="186">
        <v>3.0032411065704698</v>
      </c>
      <c r="BD16" s="186">
        <v>3.68178706311223</v>
      </c>
      <c r="BE16" s="186">
        <v>2.2568295391242001</v>
      </c>
      <c r="BF16" s="186">
        <v>2.0418099112937602</v>
      </c>
      <c r="BG16" s="186">
        <v>1.8236122342783401</v>
      </c>
      <c r="BH16" s="186">
        <v>2.3396880551979602</v>
      </c>
      <c r="BI16" s="186">
        <v>1.7387928718782799</v>
      </c>
      <c r="BJ16" s="186">
        <v>2.2507949718167901</v>
      </c>
      <c r="BK16" s="186">
        <v>9.5777810746177892</v>
      </c>
      <c r="BL16" s="186">
        <v>7.2410110588589598</v>
      </c>
      <c r="BM16" s="186">
        <v>2.2300439544841</v>
      </c>
      <c r="BN16" s="186">
        <v>4.5986504074547296</v>
      </c>
      <c r="BO16" s="186">
        <v>3.5399144960686701</v>
      </c>
      <c r="BP16" s="186">
        <v>1.5216028522103899</v>
      </c>
      <c r="BQ16" s="186">
        <v>0.89615070864428603</v>
      </c>
      <c r="BR16" s="186">
        <v>2.1975968995533699</v>
      </c>
      <c r="BS16" s="186">
        <v>1.18942756846585</v>
      </c>
      <c r="BT16" s="186">
        <v>2.2238530700192598</v>
      </c>
      <c r="BU16" s="186">
        <v>1.6146450231727101</v>
      </c>
      <c r="BV16" s="186">
        <v>3.5591925339026198</v>
      </c>
      <c r="BW16" s="186">
        <v>4.6073712847722001</v>
      </c>
      <c r="BX16" s="186">
        <v>3.0889924687379602</v>
      </c>
      <c r="BY16" s="186">
        <v>1.59631570195147</v>
      </c>
      <c r="BZ16" s="186">
        <v>2.0568365102296098</v>
      </c>
      <c r="CA16" s="186">
        <v>4.1223370263952397</v>
      </c>
      <c r="CB16" s="186">
        <v>2.2785843337810499</v>
      </c>
      <c r="CC16" s="186">
        <v>1.8593579344815001</v>
      </c>
      <c r="CD16" s="186">
        <v>3.32922280834888</v>
      </c>
      <c r="CE16" s="186">
        <v>2.2114971270810302</v>
      </c>
      <c r="CF16" s="186">
        <v>1.88283682816844</v>
      </c>
      <c r="CG16" s="186">
        <v>2.2388442269511</v>
      </c>
      <c r="CH16" s="186">
        <v>3.23138099949613</v>
      </c>
      <c r="CI16" s="186">
        <v>5.5944300263893698</v>
      </c>
      <c r="CJ16" s="186">
        <v>2.8186394713710801</v>
      </c>
      <c r="CK16" s="186">
        <v>2.4252225835546901</v>
      </c>
      <c r="CL16" s="186">
        <v>0</v>
      </c>
      <c r="CM16" s="186">
        <v>0.83718544114656401</v>
      </c>
      <c r="CN16" s="186">
        <v>1.2409062890448701</v>
      </c>
      <c r="CO16" s="186">
        <v>2.9973445321850201</v>
      </c>
      <c r="CP16" s="186">
        <v>3.85259527423282</v>
      </c>
      <c r="CQ16" s="186">
        <v>2.1180925785817699</v>
      </c>
      <c r="CR16" s="186">
        <v>3.1363460479606902</v>
      </c>
      <c r="CS16" s="186">
        <v>2.2961591055870101</v>
      </c>
      <c r="CT16" s="186">
        <v>3.8412725347282599</v>
      </c>
      <c r="CU16" s="186">
        <v>6.1903302230169501</v>
      </c>
      <c r="CV16" s="186">
        <v>3.2288346435005901</v>
      </c>
      <c r="CW16" s="186">
        <v>1.6036207469430399</v>
      </c>
      <c r="CX16" s="186">
        <v>2.21641583783402</v>
      </c>
      <c r="CY16" s="186">
        <v>1.65714622431495</v>
      </c>
      <c r="CZ16" s="186">
        <v>2.0820073845174001</v>
      </c>
      <c r="DA16" s="186">
        <v>2.1708717695042798</v>
      </c>
      <c r="DB16" s="186">
        <v>2.8516332361785</v>
      </c>
      <c r="DC16" s="186">
        <v>2.3149124641190899</v>
      </c>
      <c r="DD16" s="186">
        <v>3.3748187622119499</v>
      </c>
      <c r="DE16" s="186">
        <v>4.4159011377729103</v>
      </c>
      <c r="DF16" s="186">
        <v>3.6699188256831801</v>
      </c>
      <c r="DG16" s="186">
        <v>5.37853435435433</v>
      </c>
      <c r="DH16" s="186">
        <v>3.1475757567979801</v>
      </c>
      <c r="DI16" s="186">
        <v>3.2591297079970301</v>
      </c>
      <c r="DJ16" s="186">
        <v>3.57296200867088</v>
      </c>
      <c r="DK16" s="186">
        <v>3.9956592399334898</v>
      </c>
      <c r="DL16" s="186">
        <v>3.0978583267295701</v>
      </c>
      <c r="DM16" s="186">
        <v>4.2463100361319297</v>
      </c>
      <c r="DN16" s="186">
        <v>3.2862994404450299</v>
      </c>
      <c r="DO16" s="186">
        <v>3.63106020891545</v>
      </c>
      <c r="DP16" s="186">
        <v>4.5844214101352199</v>
      </c>
      <c r="DQ16" s="186">
        <v>4.8772002531145704</v>
      </c>
      <c r="DR16" s="186">
        <v>5.7924083106962199</v>
      </c>
      <c r="DS16" s="186">
        <v>7.0263437847275902</v>
      </c>
      <c r="DT16" s="186">
        <v>6.3218666022415597</v>
      </c>
      <c r="DU16" s="186">
        <v>5.4095367198370399</v>
      </c>
      <c r="DV16" s="186">
        <v>4.42991175320042</v>
      </c>
      <c r="DW16" s="186">
        <f t="shared" si="0"/>
        <v>9.9796674734658897</v>
      </c>
      <c r="DX16" s="186">
        <f t="shared" si="1"/>
        <v>16.16131507527902</v>
      </c>
      <c r="DY16" s="186">
        <f t="shared" si="2"/>
        <v>31.754094081409725</v>
      </c>
      <c r="DZ16" s="186">
        <f t="shared" si="3"/>
        <v>34.964615386934234</v>
      </c>
      <c r="EA16" s="186">
        <f t="shared" si="4"/>
        <v>50.517228484294961</v>
      </c>
      <c r="EB16" s="181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</row>
    <row r="17" spans="1:191" ht="13.2">
      <c r="A17" s="260" t="str">
        <f>IF(I!$A$1=1,B17,C17)</f>
        <v>Гонконг</v>
      </c>
      <c r="B17" s="318" t="s">
        <v>126</v>
      </c>
      <c r="C17" s="318" t="s">
        <v>217</v>
      </c>
      <c r="D17" s="192">
        <v>1.7017205972873602E-2</v>
      </c>
      <c r="E17" s="192">
        <v>5.5E-2</v>
      </c>
      <c r="F17" s="192">
        <v>3.0109999999999998E-3</v>
      </c>
      <c r="G17" s="192">
        <v>1.1999999999999999E-3</v>
      </c>
      <c r="H17" s="192">
        <v>0</v>
      </c>
      <c r="I17" s="192">
        <v>0</v>
      </c>
      <c r="J17" s="192">
        <v>3.4099999999999998E-3</v>
      </c>
      <c r="K17" s="192">
        <v>5.4890785886545101</v>
      </c>
      <c r="L17" s="192">
        <v>1.5191149155056901E-2</v>
      </c>
      <c r="M17" s="192">
        <v>6.4479999999999997E-3</v>
      </c>
      <c r="N17" s="192">
        <v>1.0579999999999999E-3</v>
      </c>
      <c r="O17" s="192">
        <v>1.4298E-2</v>
      </c>
      <c r="P17" s="186">
        <v>0</v>
      </c>
      <c r="Q17" s="186">
        <v>2.23622696634866E-3</v>
      </c>
      <c r="R17" s="186">
        <v>2.0999999999999999E-3</v>
      </c>
      <c r="S17" s="186">
        <v>0</v>
      </c>
      <c r="T17" s="186">
        <v>7.2500000000000004E-3</v>
      </c>
      <c r="U17" s="186">
        <v>5.2499999999999997E-4</v>
      </c>
      <c r="V17" s="186">
        <v>1.6420000000000001E-2</v>
      </c>
      <c r="W17" s="186">
        <v>1.0633999999999999E-2</v>
      </c>
      <c r="X17" s="186">
        <v>1.4250000000000001E-2</v>
      </c>
      <c r="Y17" s="186">
        <v>0</v>
      </c>
      <c r="Z17" s="186">
        <v>1.042E-3</v>
      </c>
      <c r="AA17" s="186">
        <v>5.1431999999999997E-4</v>
      </c>
      <c r="AB17" s="186">
        <v>4.44357E-3</v>
      </c>
      <c r="AC17" s="186">
        <v>5.6208305784290098E-3</v>
      </c>
      <c r="AD17" s="186">
        <v>6.5200000000000002E-4</v>
      </c>
      <c r="AE17" s="186">
        <v>1.54807E-2</v>
      </c>
      <c r="AF17" s="186">
        <v>4.9782999999999997E-3</v>
      </c>
      <c r="AG17" s="186">
        <v>1.2522E-2</v>
      </c>
      <c r="AH17" s="186">
        <v>1.1440000000000001E-3</v>
      </c>
      <c r="AI17" s="186">
        <v>6.7000000000000002E-4</v>
      </c>
      <c r="AJ17" s="186">
        <v>3.81424E-3</v>
      </c>
      <c r="AK17" s="186">
        <v>1.6360000000000001E-3</v>
      </c>
      <c r="AL17" s="186">
        <v>3.5418999999999999E-2</v>
      </c>
      <c r="AM17" s="186">
        <v>2.3775000000000001E-2</v>
      </c>
      <c r="AN17" s="186">
        <v>8.5723832404808794E-3</v>
      </c>
      <c r="AO17" s="186">
        <v>3.1242000000000002E-3</v>
      </c>
      <c r="AP17" s="186">
        <v>8.8389999999999996E-3</v>
      </c>
      <c r="AQ17" s="186">
        <v>0</v>
      </c>
      <c r="AR17" s="186">
        <v>8.3003E-3</v>
      </c>
      <c r="AS17" s="186">
        <v>1.54449619581457E-2</v>
      </c>
      <c r="AT17" s="186">
        <v>4.9279999999999997E-2</v>
      </c>
      <c r="AU17" s="186">
        <v>1.424627E-2</v>
      </c>
      <c r="AV17" s="186">
        <v>2.4316600000000001E-2</v>
      </c>
      <c r="AW17" s="186">
        <v>9.0150000000000004E-3</v>
      </c>
      <c r="AX17" s="186">
        <v>1.221038E-2</v>
      </c>
      <c r="AY17" s="186">
        <v>1.287145E-2</v>
      </c>
      <c r="AZ17" s="186">
        <v>1.134E-3</v>
      </c>
      <c r="BA17" s="186">
        <v>1.4504009999999999E-2</v>
      </c>
      <c r="BB17" s="186">
        <v>1.85103E-2</v>
      </c>
      <c r="BC17" s="186">
        <v>0.14307858046019001</v>
      </c>
      <c r="BD17" s="186">
        <v>2.8454E-2</v>
      </c>
      <c r="BE17" s="186">
        <v>0.95620122835147703</v>
      </c>
      <c r="BF17" s="186">
        <v>0.23077342001151699</v>
      </c>
      <c r="BG17" s="186">
        <v>0.419469718552194</v>
      </c>
      <c r="BH17" s="186">
        <v>0.12059963999999999</v>
      </c>
      <c r="BI17" s="186">
        <v>4.1143020000000002E-2</v>
      </c>
      <c r="BJ17" s="186">
        <v>-2.4617300123262201E-2</v>
      </c>
      <c r="BK17" s="186">
        <v>5.9739700000000003E-3</v>
      </c>
      <c r="BL17" s="186">
        <v>5.7557799999999999E-2</v>
      </c>
      <c r="BM17" s="186">
        <v>1.25E-3</v>
      </c>
      <c r="BN17" s="186">
        <v>3.4933999999999998E-3</v>
      </c>
      <c r="BO17" s="186">
        <v>2.2236840000000001E-2</v>
      </c>
      <c r="BP17" s="186">
        <v>0.28441527385502102</v>
      </c>
      <c r="BQ17" s="186">
        <v>0.54422395371495902</v>
      </c>
      <c r="BR17" s="186">
        <v>2.1281499999999998E-2</v>
      </c>
      <c r="BS17" s="186">
        <v>2.9904159999999999E-2</v>
      </c>
      <c r="BT17" s="186">
        <v>1.173107E-2</v>
      </c>
      <c r="BU17" s="186">
        <v>0.241784319957075</v>
      </c>
      <c r="BV17" s="186">
        <v>2.0497045142391299E-2</v>
      </c>
      <c r="BW17" s="186">
        <v>0.55237190744746301</v>
      </c>
      <c r="BX17" s="186">
        <v>9.0169480140397704E-2</v>
      </c>
      <c r="BY17" s="186">
        <v>0.21036161313676999</v>
      </c>
      <c r="BZ17" s="186">
        <v>4.25685268181124E-2</v>
      </c>
      <c r="CA17" s="186">
        <v>0.26091578312480801</v>
      </c>
      <c r="CB17" s="186">
        <v>0.31169064000000002</v>
      </c>
      <c r="CC17" s="186">
        <v>5.5466000000000001E-2</v>
      </c>
      <c r="CD17" s="186">
        <v>2.5847782933174801E-2</v>
      </c>
      <c r="CE17" s="186">
        <v>5.6573474159168097E-3</v>
      </c>
      <c r="CF17" s="186">
        <v>0.27894772568910098</v>
      </c>
      <c r="CG17" s="186">
        <v>1.38464239095823E-2</v>
      </c>
      <c r="CH17" s="186">
        <v>0.175233593060033</v>
      </c>
      <c r="CI17" s="186">
        <v>2.1700498213989299</v>
      </c>
      <c r="CJ17" s="186">
        <v>6.25123223261706E-2</v>
      </c>
      <c r="CK17" s="186">
        <v>0.42252198988580197</v>
      </c>
      <c r="CL17" s="186">
        <v>0</v>
      </c>
      <c r="CM17" s="186">
        <v>1.5003000000000001E-2</v>
      </c>
      <c r="CN17" s="186">
        <v>0</v>
      </c>
      <c r="CO17" s="186">
        <v>1.0410022667194201</v>
      </c>
      <c r="CP17" s="186">
        <v>2.6737252143017198E-2</v>
      </c>
      <c r="CQ17" s="186">
        <v>0.89278570000000002</v>
      </c>
      <c r="CR17" s="186">
        <v>0.27348236150681798</v>
      </c>
      <c r="CS17" s="186">
        <v>0.40912103</v>
      </c>
      <c r="CT17" s="186">
        <v>0.37017032859524301</v>
      </c>
      <c r="CU17" s="186">
        <v>0.99209766923068299</v>
      </c>
      <c r="CV17" s="186">
        <v>0.45539127763406601</v>
      </c>
      <c r="CW17" s="186">
        <v>3.54924864209759E-3</v>
      </c>
      <c r="CX17" s="186">
        <v>3.1832517823916801E-2</v>
      </c>
      <c r="CY17" s="186">
        <v>0.58051976855830201</v>
      </c>
      <c r="CZ17" s="186">
        <v>8.3418691024642593E-3</v>
      </c>
      <c r="DA17" s="186">
        <v>1.7863489999999999E-2</v>
      </c>
      <c r="DB17" s="186">
        <v>2.2364400000000001E-3</v>
      </c>
      <c r="DC17" s="186">
        <v>0.25534445</v>
      </c>
      <c r="DD17" s="186">
        <v>9.8731300000000008E-3</v>
      </c>
      <c r="DE17" s="186">
        <v>0.16122143053026899</v>
      </c>
      <c r="DF17" s="186">
        <v>1.1597860962749</v>
      </c>
      <c r="DG17" s="186">
        <v>2.4914178900000001</v>
      </c>
      <c r="DH17" s="186">
        <v>1.1694853000000001</v>
      </c>
      <c r="DI17" s="186">
        <v>0.23381987020811301</v>
      </c>
      <c r="DJ17" s="186">
        <v>0.99771233147595695</v>
      </c>
      <c r="DK17" s="186">
        <v>0.69782740727806403</v>
      </c>
      <c r="DL17" s="186">
        <v>0.862781228978312</v>
      </c>
      <c r="DM17" s="186">
        <v>0.44526445999999997</v>
      </c>
      <c r="DN17" s="186">
        <v>0.35383270054810201</v>
      </c>
      <c r="DO17" s="186">
        <v>6.8251479768787604</v>
      </c>
      <c r="DP17" s="186">
        <v>2.29550148</v>
      </c>
      <c r="DQ17" s="186">
        <v>3.9974718600000001</v>
      </c>
      <c r="DR17" s="186">
        <v>3.2994822692477501</v>
      </c>
      <c r="DS17" s="186">
        <v>8.7693394068943498</v>
      </c>
      <c r="DT17" s="186">
        <v>2.4297731506281499</v>
      </c>
      <c r="DU17" s="186">
        <v>3.43159144419137</v>
      </c>
      <c r="DV17" s="186">
        <v>7.8650763799999996</v>
      </c>
      <c r="DW17" s="186">
        <f t="shared" si="0"/>
        <v>2.4010175016840698</v>
      </c>
      <c r="DX17" s="186">
        <f t="shared" si="1"/>
        <v>13.72644097481952</v>
      </c>
      <c r="DY17" s="186">
        <f t="shared" si="2"/>
        <v>4.5054339204071532</v>
      </c>
      <c r="DZ17" s="186">
        <f t="shared" si="3"/>
        <v>5.1773776085660153</v>
      </c>
      <c r="EA17" s="186">
        <f t="shared" si="4"/>
        <v>29.947666291509407</v>
      </c>
      <c r="EB17" s="181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</row>
    <row r="18" spans="1:191" ht="13.2">
      <c r="A18" s="260" t="str">
        <f>IF(I!$A$1=1,B18,C18)</f>
        <v>Швейцарія</v>
      </c>
      <c r="B18" s="318" t="s">
        <v>112</v>
      </c>
      <c r="C18" s="318" t="s">
        <v>203</v>
      </c>
      <c r="D18" s="192">
        <v>5.6976123247113497</v>
      </c>
      <c r="E18" s="192">
        <v>0.83808410128861699</v>
      </c>
      <c r="F18" s="192">
        <v>2.4541802950577298</v>
      </c>
      <c r="G18" s="192">
        <v>2.02049784372702</v>
      </c>
      <c r="H18" s="192">
        <v>3.9765605372010699</v>
      </c>
      <c r="I18" s="192">
        <v>0.330514530829708</v>
      </c>
      <c r="J18" s="192">
        <v>5.6171324171490298</v>
      </c>
      <c r="K18" s="192">
        <v>0.37957981198668</v>
      </c>
      <c r="L18" s="192">
        <v>0.45110692082799803</v>
      </c>
      <c r="M18" s="192">
        <v>1.19763329510495</v>
      </c>
      <c r="N18" s="192">
        <v>7.31354703489969</v>
      </c>
      <c r="O18" s="192">
        <v>4.6790747394296099</v>
      </c>
      <c r="P18" s="186">
        <v>0.17792470018818499</v>
      </c>
      <c r="Q18" s="186">
        <v>7.7564623282316196</v>
      </c>
      <c r="R18" s="186">
        <v>8.6846144316578808</v>
      </c>
      <c r="S18" s="186">
        <v>1.3447583962322001</v>
      </c>
      <c r="T18" s="186">
        <v>0.24595182105931401</v>
      </c>
      <c r="U18" s="186">
        <v>0.54032729360212906</v>
      </c>
      <c r="V18" s="186">
        <v>0.79384713639805504</v>
      </c>
      <c r="W18" s="186">
        <v>1.2339881044138199</v>
      </c>
      <c r="X18" s="186">
        <v>2.3894874636057399</v>
      </c>
      <c r="Y18" s="186">
        <v>0.99658519764993203</v>
      </c>
      <c r="Z18" s="186">
        <v>1.2075354155978999</v>
      </c>
      <c r="AA18" s="186">
        <v>1.4239010360642299</v>
      </c>
      <c r="AB18" s="186">
        <v>0.52908925495651105</v>
      </c>
      <c r="AC18" s="186">
        <v>5.3173267816519303</v>
      </c>
      <c r="AD18" s="186">
        <v>1.7220157287236999</v>
      </c>
      <c r="AE18" s="186">
        <v>4.4949733790684503</v>
      </c>
      <c r="AF18" s="186">
        <v>0.444360987517946</v>
      </c>
      <c r="AG18" s="186">
        <v>0.51314172539609204</v>
      </c>
      <c r="AH18" s="186">
        <v>1.4491642082926599</v>
      </c>
      <c r="AI18" s="186">
        <v>1.2963139220612401</v>
      </c>
      <c r="AJ18" s="186">
        <v>1.07326015630821</v>
      </c>
      <c r="AK18" s="186">
        <v>1.16706994344111</v>
      </c>
      <c r="AL18" s="186">
        <v>1.2392266824609299</v>
      </c>
      <c r="AM18" s="186">
        <v>1.27292149935244</v>
      </c>
      <c r="AN18" s="186">
        <v>0.46479171819298598</v>
      </c>
      <c r="AO18" s="186">
        <v>2.9899540522086201</v>
      </c>
      <c r="AP18" s="186">
        <v>3.1459205904171101</v>
      </c>
      <c r="AQ18" s="186">
        <v>1.9140992998753601</v>
      </c>
      <c r="AR18" s="186">
        <v>1.3812288258925101</v>
      </c>
      <c r="AS18" s="186">
        <v>0.70351636854107702</v>
      </c>
      <c r="AT18" s="186">
        <v>12.5011398065542</v>
      </c>
      <c r="AU18" s="186">
        <v>0.93261514342205099</v>
      </c>
      <c r="AV18" s="186">
        <v>1.4</v>
      </c>
      <c r="AW18" s="186">
        <v>0.86828763149289601</v>
      </c>
      <c r="AX18" s="186">
        <v>1.7260454218983901</v>
      </c>
      <c r="AY18" s="186">
        <v>1.0513316685051901</v>
      </c>
      <c r="AZ18" s="186">
        <v>1.93355145855364</v>
      </c>
      <c r="BA18" s="186">
        <v>5.0615643153446603</v>
      </c>
      <c r="BB18" s="186">
        <v>2.60560441704492</v>
      </c>
      <c r="BC18" s="186">
        <v>0.89262690443733095</v>
      </c>
      <c r="BD18" s="186">
        <v>0.99104757678445898</v>
      </c>
      <c r="BE18" s="186">
        <v>0.69777082997152895</v>
      </c>
      <c r="BF18" s="186">
        <v>2.7050430694488301</v>
      </c>
      <c r="BG18" s="186">
        <v>1.1597713719335401</v>
      </c>
      <c r="BH18" s="186">
        <v>1.43488859202534</v>
      </c>
      <c r="BI18" s="186">
        <v>1.0374466740394399</v>
      </c>
      <c r="BJ18" s="186">
        <v>1.0264439022377101</v>
      </c>
      <c r="BK18" s="186">
        <v>1.84464747353005</v>
      </c>
      <c r="BL18" s="186">
        <v>1.26235938920921</v>
      </c>
      <c r="BM18" s="186">
        <v>5.3471883770437696</v>
      </c>
      <c r="BN18" s="186">
        <v>1.5163511408780499</v>
      </c>
      <c r="BO18" s="186">
        <v>0.367774301333474</v>
      </c>
      <c r="BP18" s="186">
        <v>0.61424474472909796</v>
      </c>
      <c r="BQ18" s="186">
        <v>0.91178971180062396</v>
      </c>
      <c r="BR18" s="186">
        <v>1.9569968732648999</v>
      </c>
      <c r="BS18" s="186">
        <v>1.20448329654375</v>
      </c>
      <c r="BT18" s="186">
        <v>1.16434074641806</v>
      </c>
      <c r="BU18" s="186">
        <v>0.89518913971824499</v>
      </c>
      <c r="BV18" s="186">
        <v>1.76259121463497</v>
      </c>
      <c r="BW18" s="186">
        <v>6.9837613757277897</v>
      </c>
      <c r="BX18" s="186">
        <v>4.4482853943194698</v>
      </c>
      <c r="BY18" s="186">
        <v>1.7362794935314101</v>
      </c>
      <c r="BZ18" s="186">
        <v>7.3740470041994097</v>
      </c>
      <c r="CA18" s="186">
        <v>1.16639510856411</v>
      </c>
      <c r="CB18" s="186">
        <v>1.5080666515029999</v>
      </c>
      <c r="CC18" s="186">
        <v>3.4616630359073399</v>
      </c>
      <c r="CD18" s="186">
        <v>1.28173640836925</v>
      </c>
      <c r="CE18" s="186">
        <v>1.532457162614</v>
      </c>
      <c r="CF18" s="186">
        <v>1.31937669085273</v>
      </c>
      <c r="CG18" s="186">
        <v>5.64105315467219</v>
      </c>
      <c r="CH18" s="186">
        <v>3.4688993816171898</v>
      </c>
      <c r="CI18" s="186">
        <v>2.2668963791961398</v>
      </c>
      <c r="CJ18" s="186">
        <v>1.75556297225344</v>
      </c>
      <c r="CK18" s="186">
        <v>0.87963144530497295</v>
      </c>
      <c r="CL18" s="186">
        <v>0</v>
      </c>
      <c r="CM18" s="186">
        <v>0.151467490638902</v>
      </c>
      <c r="CN18" s="186">
        <v>3.5119226102501599</v>
      </c>
      <c r="CO18" s="186">
        <v>0.70542599212547596</v>
      </c>
      <c r="CP18" s="186">
        <v>1.3352207248704699</v>
      </c>
      <c r="CQ18" s="186">
        <v>1.8373610036903101</v>
      </c>
      <c r="CR18" s="186">
        <v>0.99697279994604504</v>
      </c>
      <c r="CS18" s="186">
        <v>0.17340752913087101</v>
      </c>
      <c r="CT18" s="186">
        <v>0.128534097560596</v>
      </c>
      <c r="CU18" s="186">
        <v>0.64357720554608799</v>
      </c>
      <c r="CV18" s="186">
        <v>3.2670670503968799</v>
      </c>
      <c r="CW18" s="186">
        <v>3.0559835702857798</v>
      </c>
      <c r="CX18" s="186">
        <v>2.9093550106844299</v>
      </c>
      <c r="CY18" s="186">
        <v>0.78219503124788703</v>
      </c>
      <c r="CZ18" s="186">
        <v>1.38809440668785</v>
      </c>
      <c r="DA18" s="186">
        <v>2.1328152492929502</v>
      </c>
      <c r="DB18" s="186">
        <v>1.5408751571285</v>
      </c>
      <c r="DC18" s="186">
        <v>1.4414072586967399</v>
      </c>
      <c r="DD18" s="186">
        <v>3.1540373408276401</v>
      </c>
      <c r="DE18" s="186">
        <v>1.9890228258251399</v>
      </c>
      <c r="DF18" s="186">
        <v>1.4535967266231999</v>
      </c>
      <c r="DG18" s="186">
        <v>6.3699285629217899</v>
      </c>
      <c r="DH18" s="186">
        <v>1.32317765506676</v>
      </c>
      <c r="DI18" s="186">
        <v>2.34438151182415</v>
      </c>
      <c r="DJ18" s="186">
        <v>9.1647292670407907</v>
      </c>
      <c r="DK18" s="186">
        <v>3.5953938994780898</v>
      </c>
      <c r="DL18" s="186">
        <v>1.8300758863920601</v>
      </c>
      <c r="DM18" s="186">
        <v>4.0324786768897498</v>
      </c>
      <c r="DN18" s="186">
        <v>3.6795560473806099</v>
      </c>
      <c r="DO18" s="186">
        <v>3.6007609875445898</v>
      </c>
      <c r="DP18" s="186">
        <v>1.5603524950445899</v>
      </c>
      <c r="DQ18" s="186">
        <v>5.5765825749962401</v>
      </c>
      <c r="DR18" s="186">
        <v>4.9526074242599796</v>
      </c>
      <c r="DS18" s="186">
        <v>3.06490718392776</v>
      </c>
      <c r="DT18" s="186">
        <v>1.6951998528077199</v>
      </c>
      <c r="DU18" s="186">
        <v>7.2442343518197196</v>
      </c>
      <c r="DV18" s="186">
        <v>1.6370182383230301</v>
      </c>
      <c r="DW18" s="186">
        <f t="shared" si="0"/>
        <v>12.832288433931701</v>
      </c>
      <c r="DX18" s="186">
        <f t="shared" si="1"/>
        <v>10.576452442950469</v>
      </c>
      <c r="DY18" s="186">
        <f t="shared" si="2"/>
        <v>12.119083871317331</v>
      </c>
      <c r="DZ18" s="186">
        <f t="shared" si="3"/>
        <v>29.484378190618784</v>
      </c>
      <c r="EA18" s="186">
        <f t="shared" si="4"/>
        <v>44.725003609845366</v>
      </c>
      <c r="EB18" s="181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</row>
    <row r="19" spans="1:191" ht="13.2">
      <c r="A19" s="260" t="str">
        <f>IF(I!$A$1=1,B19,C19)</f>
        <v>Чехія</v>
      </c>
      <c r="B19" s="318" t="s">
        <v>130</v>
      </c>
      <c r="C19" s="318" t="s">
        <v>221</v>
      </c>
      <c r="D19" s="192">
        <v>1.2076136351215201</v>
      </c>
      <c r="E19" s="192">
        <v>0.73191458693431499</v>
      </c>
      <c r="F19" s="192">
        <v>0.81726306864504805</v>
      </c>
      <c r="G19" s="192">
        <v>0.25866994588859299</v>
      </c>
      <c r="H19" s="192">
        <v>0.114451079660296</v>
      </c>
      <c r="I19" s="192">
        <v>0.14051796133762201</v>
      </c>
      <c r="J19" s="192">
        <v>0.64750861045418096</v>
      </c>
      <c r="K19" s="192">
        <v>0.246826591114017</v>
      </c>
      <c r="L19" s="192">
        <v>0.168904155164742</v>
      </c>
      <c r="M19" s="192">
        <v>0.17124684363030801</v>
      </c>
      <c r="N19" s="192">
        <v>0.92275810791479695</v>
      </c>
      <c r="O19" s="192">
        <v>0.40263523829284698</v>
      </c>
      <c r="P19" s="186">
        <v>1.01603018164771</v>
      </c>
      <c r="Q19" s="186">
        <v>0.58114864679367495</v>
      </c>
      <c r="R19" s="186">
        <v>1.1854758414534099</v>
      </c>
      <c r="S19" s="186">
        <v>0.108394347578755</v>
      </c>
      <c r="T19" s="186">
        <v>8.6782472223051604E-2</v>
      </c>
      <c r="U19" s="186">
        <v>1.35031809851341</v>
      </c>
      <c r="V19" s="186">
        <v>0.27338443630187997</v>
      </c>
      <c r="W19" s="186">
        <v>9.1545446755107895E-2</v>
      </c>
      <c r="X19" s="186">
        <v>0.23630310083196901</v>
      </c>
      <c r="Y19" s="186">
        <v>0.764942702383685</v>
      </c>
      <c r="Z19" s="186">
        <v>1.3828532732711201</v>
      </c>
      <c r="AA19" s="186">
        <v>1.1615044675186399</v>
      </c>
      <c r="AB19" s="186">
        <v>1.4401176085184599</v>
      </c>
      <c r="AC19" s="186">
        <v>1.52451383023314</v>
      </c>
      <c r="AD19" s="186">
        <v>0.18296965259151701</v>
      </c>
      <c r="AE19" s="186">
        <v>0.29248813243338101</v>
      </c>
      <c r="AF19" s="186">
        <v>6.4456183040983897E-2</v>
      </c>
      <c r="AG19" s="186">
        <v>0.21016415050260301</v>
      </c>
      <c r="AH19" s="186">
        <v>0.70771551571248703</v>
      </c>
      <c r="AI19" s="186">
        <v>0.53639909961853904</v>
      </c>
      <c r="AJ19" s="186">
        <v>0.92150665949898503</v>
      </c>
      <c r="AK19" s="186">
        <v>0.58686022992542897</v>
      </c>
      <c r="AL19" s="186">
        <v>1.1673930553365699</v>
      </c>
      <c r="AM19" s="186">
        <v>0.89025148535100995</v>
      </c>
      <c r="AN19" s="186">
        <v>0.40838802885340397</v>
      </c>
      <c r="AO19" s="186">
        <v>0.16540192940454401</v>
      </c>
      <c r="AP19" s="186">
        <v>1.3136824104996001</v>
      </c>
      <c r="AQ19" s="186">
        <v>1.41191623424308</v>
      </c>
      <c r="AR19" s="186">
        <v>0.37987097650181201</v>
      </c>
      <c r="AS19" s="186">
        <v>0.58511300723293702</v>
      </c>
      <c r="AT19" s="186">
        <v>0.55568737023118497</v>
      </c>
      <c r="AU19" s="186">
        <v>0.705093922603659</v>
      </c>
      <c r="AV19" s="186">
        <v>0.7</v>
      </c>
      <c r="AW19" s="186">
        <v>0.30857218836335998</v>
      </c>
      <c r="AX19" s="186">
        <v>1.18171600407513</v>
      </c>
      <c r="AY19" s="186">
        <v>2.2072627500458002</v>
      </c>
      <c r="AZ19" s="186">
        <v>1.07901321284254</v>
      </c>
      <c r="BA19" s="186">
        <v>0.86138988549231099</v>
      </c>
      <c r="BB19" s="186">
        <v>1.83848214306168</v>
      </c>
      <c r="BC19" s="186">
        <v>0.686614785787385</v>
      </c>
      <c r="BD19" s="186">
        <v>1.2195836572840999</v>
      </c>
      <c r="BE19" s="186">
        <v>0.261110540570134</v>
      </c>
      <c r="BF19" s="186">
        <v>0.56007097732581101</v>
      </c>
      <c r="BG19" s="186">
        <v>0.61144107735320596</v>
      </c>
      <c r="BH19" s="186">
        <v>0.67054399470388304</v>
      </c>
      <c r="BI19" s="186">
        <v>1.4651154316538</v>
      </c>
      <c r="BJ19" s="186">
        <v>1.2707977738479199</v>
      </c>
      <c r="BK19" s="186">
        <v>0.75223797812718396</v>
      </c>
      <c r="BL19" s="186">
        <v>0.87598369142958499</v>
      </c>
      <c r="BM19" s="186">
        <v>2.1171860953983201</v>
      </c>
      <c r="BN19" s="186">
        <v>0.35407519619544298</v>
      </c>
      <c r="BO19" s="186">
        <v>1.33895281034373</v>
      </c>
      <c r="BP19" s="186">
        <v>0.64400357248878903</v>
      </c>
      <c r="BQ19" s="186">
        <v>0.36664920130287298</v>
      </c>
      <c r="BR19" s="186">
        <v>1.4385270471185301</v>
      </c>
      <c r="BS19" s="186">
        <v>2.1623899229210699</v>
      </c>
      <c r="BT19" s="186">
        <v>0.79970153772198205</v>
      </c>
      <c r="BU19" s="186">
        <v>1.1204930054852</v>
      </c>
      <c r="BV19" s="186">
        <v>1.9634124984102499</v>
      </c>
      <c r="BW19" s="186">
        <v>2.4243540272897799</v>
      </c>
      <c r="BX19" s="186">
        <v>1.2262798750900901</v>
      </c>
      <c r="BY19" s="186">
        <v>1.3223721110322999</v>
      </c>
      <c r="BZ19" s="186">
        <v>1.00619202284508</v>
      </c>
      <c r="CA19" s="186">
        <v>1.3668774994517701</v>
      </c>
      <c r="CB19" s="186">
        <v>1.3364947228670501</v>
      </c>
      <c r="CC19" s="186">
        <v>0.86911538550131995</v>
      </c>
      <c r="CD19" s="186">
        <v>0.92449892210733597</v>
      </c>
      <c r="CE19" s="186">
        <v>1.82229827415118</v>
      </c>
      <c r="CF19" s="186">
        <v>1.5009614882809299</v>
      </c>
      <c r="CG19" s="186">
        <v>2.2348020417912702</v>
      </c>
      <c r="CH19" s="186">
        <v>3.48473693219827</v>
      </c>
      <c r="CI19" s="186">
        <v>2.74474551393685</v>
      </c>
      <c r="CJ19" s="186">
        <v>4.2857463178284201</v>
      </c>
      <c r="CK19" s="186">
        <v>1.65585346638666</v>
      </c>
      <c r="CL19" s="186">
        <v>0</v>
      </c>
      <c r="CM19" s="186">
        <v>0.57400227720826302</v>
      </c>
      <c r="CN19" s="186">
        <v>3.8693528721745198</v>
      </c>
      <c r="CO19" s="186">
        <v>1.84804944144998</v>
      </c>
      <c r="CP19" s="186">
        <v>2.79918013076627</v>
      </c>
      <c r="CQ19" s="186">
        <v>2.8284623286967401</v>
      </c>
      <c r="CR19" s="186">
        <v>1.8260951826278999</v>
      </c>
      <c r="CS19" s="186">
        <v>3.1805990702156999</v>
      </c>
      <c r="CT19" s="186">
        <v>3.1668199180641001</v>
      </c>
      <c r="CU19" s="186">
        <v>1.41258332615196</v>
      </c>
      <c r="CV19" s="186">
        <v>4.3826072770017497</v>
      </c>
      <c r="CW19" s="186">
        <v>2.5626291234039802</v>
      </c>
      <c r="CX19" s="186">
        <v>1.92198354479189</v>
      </c>
      <c r="CY19" s="186">
        <v>0.86946925533752295</v>
      </c>
      <c r="CZ19" s="186">
        <v>0.98078713792495797</v>
      </c>
      <c r="DA19" s="186">
        <v>1.9092469841127599</v>
      </c>
      <c r="DB19" s="186">
        <v>1.1946152564912</v>
      </c>
      <c r="DC19" s="186">
        <v>2.3221218353258899</v>
      </c>
      <c r="DD19" s="186">
        <v>0.87451748333689405</v>
      </c>
      <c r="DE19" s="186">
        <v>0.39059534627516201</v>
      </c>
      <c r="DF19" s="186">
        <v>1.90034090112339</v>
      </c>
      <c r="DG19" s="186">
        <v>2.7949144038276099</v>
      </c>
      <c r="DH19" s="186">
        <v>1.7790337171016499</v>
      </c>
      <c r="DI19" s="186">
        <v>1.6934514903639699</v>
      </c>
      <c r="DJ19" s="186">
        <v>1.5338143462724401</v>
      </c>
      <c r="DK19" s="186">
        <v>2.0064775518823099</v>
      </c>
      <c r="DL19" s="186">
        <v>1.36645156955652</v>
      </c>
      <c r="DM19" s="186">
        <v>0.43082078394922702</v>
      </c>
      <c r="DN19" s="186">
        <v>1.1302480526304199</v>
      </c>
      <c r="DO19" s="186">
        <v>0.66011122016255597</v>
      </c>
      <c r="DP19" s="186">
        <v>1.1525726787350199</v>
      </c>
      <c r="DQ19" s="186">
        <v>3.2529547481246799</v>
      </c>
      <c r="DR19" s="186">
        <v>1.8505346213232301</v>
      </c>
      <c r="DS19" s="186">
        <v>6.0155255222845696</v>
      </c>
      <c r="DT19" s="186">
        <v>5.3606425410985503</v>
      </c>
      <c r="DU19" s="186">
        <v>2.4590897924890802</v>
      </c>
      <c r="DV19" s="186">
        <v>2.4592859673265601</v>
      </c>
      <c r="DW19" s="186">
        <f t="shared" si="0"/>
        <v>5.0062995537380601</v>
      </c>
      <c r="DX19" s="186">
        <f t="shared" si="1"/>
        <v>10.27901830091419</v>
      </c>
      <c r="DY19" s="186">
        <f t="shared" si="2"/>
        <v>27.44674433157051</v>
      </c>
      <c r="DZ19" s="186">
        <f t="shared" si="3"/>
        <v>22.103828548953011</v>
      </c>
      <c r="EA19" s="186">
        <f t="shared" si="4"/>
        <v>22.871996302386592</v>
      </c>
      <c r="EB19" s="181"/>
      <c r="EC19" s="264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  <c r="EO19" s="264"/>
    </row>
    <row r="20" spans="1:191" ht="13.2">
      <c r="A20" s="260" t="str">
        <f>IF(I!$A$1=1,B20,C20)</f>
        <v>Люксембург</v>
      </c>
      <c r="B20" s="318" t="s">
        <v>141</v>
      </c>
      <c r="C20" s="318" t="s">
        <v>232</v>
      </c>
      <c r="D20" s="192">
        <v>2.4342081584935401E-3</v>
      </c>
      <c r="E20" s="192">
        <v>0.135635476127169</v>
      </c>
      <c r="F20" s="192">
        <v>0.63678420645754097</v>
      </c>
      <c r="G20" s="192">
        <v>0</v>
      </c>
      <c r="H20" s="192">
        <v>5.9439999999999996E-3</v>
      </c>
      <c r="I20" s="192">
        <v>3.8219999999999999E-3</v>
      </c>
      <c r="J20" s="192">
        <v>2.1580000000000002E-3</v>
      </c>
      <c r="K20" s="192">
        <v>0</v>
      </c>
      <c r="L20" s="192">
        <v>3.4537817887089602E-2</v>
      </c>
      <c r="M20" s="192">
        <v>1.1703159406809899E-2</v>
      </c>
      <c r="N20" s="192">
        <v>1.33639979398759E-2</v>
      </c>
      <c r="O20" s="192">
        <v>3.28904573585301E-3</v>
      </c>
      <c r="P20" s="186">
        <v>1.1024122421370099E-2</v>
      </c>
      <c r="Q20" s="186">
        <v>1.7812560025846799E-2</v>
      </c>
      <c r="R20" s="186">
        <v>3.3727774901457798E-3</v>
      </c>
      <c r="S20" s="186">
        <v>1.03666175722535E-2</v>
      </c>
      <c r="T20" s="186">
        <v>2.1848700000000002E-3</v>
      </c>
      <c r="U20" s="186">
        <v>2.33755634312444E-2</v>
      </c>
      <c r="V20" s="186">
        <v>6.4320899999999997E-3</v>
      </c>
      <c r="W20" s="186">
        <v>0</v>
      </c>
      <c r="X20" s="186">
        <v>3.5799600000000001E-3</v>
      </c>
      <c r="Y20" s="186">
        <v>1.04382035360442E-2</v>
      </c>
      <c r="Z20" s="186">
        <v>0</v>
      </c>
      <c r="AA20" s="186">
        <v>2.6889105913196501E-2</v>
      </c>
      <c r="AB20" s="186">
        <v>2.4491700000000001E-3</v>
      </c>
      <c r="AC20" s="186">
        <v>9.2767438609393897E-3</v>
      </c>
      <c r="AD20" s="186">
        <v>4.3753655400070096E-3</v>
      </c>
      <c r="AE20" s="186">
        <v>2.0894300000000002E-3</v>
      </c>
      <c r="AF20" s="186">
        <v>4.5718296809904801E-2</v>
      </c>
      <c r="AG20" s="186">
        <v>1.8955893210281401E-2</v>
      </c>
      <c r="AH20" s="186">
        <v>1.34220994192448E-2</v>
      </c>
      <c r="AI20" s="186">
        <v>8.2164588661546595E-3</v>
      </c>
      <c r="AJ20" s="186">
        <v>1.5E-3</v>
      </c>
      <c r="AK20" s="186">
        <v>1.5067042581365901E-2</v>
      </c>
      <c r="AL20" s="186">
        <v>2.0815914839939401E-2</v>
      </c>
      <c r="AM20" s="186">
        <v>1.76219176185047E-2</v>
      </c>
      <c r="AN20" s="186">
        <v>4.5333600000000002E-3</v>
      </c>
      <c r="AO20" s="186">
        <v>4.4582890709401801E-2</v>
      </c>
      <c r="AP20" s="186">
        <v>6.4054846545720098E-3</v>
      </c>
      <c r="AQ20" s="186">
        <v>2.1858666134743798E-2</v>
      </c>
      <c r="AR20" s="186">
        <v>1.09102754568818E-2</v>
      </c>
      <c r="AS20" s="186">
        <v>0.350187492604076</v>
      </c>
      <c r="AT20" s="186">
        <v>2.1241959835461E-2</v>
      </c>
      <c r="AU20" s="186">
        <v>2.9141900000000001E-3</v>
      </c>
      <c r="AV20" s="186">
        <v>0.02</v>
      </c>
      <c r="AW20" s="186">
        <v>0.19773713909926899</v>
      </c>
      <c r="AX20" s="186">
        <v>2.6531253164737902E-2</v>
      </c>
      <c r="AY20" s="186">
        <v>0.37091347000000002</v>
      </c>
      <c r="AZ20" s="186">
        <v>3.07128034648298E-2</v>
      </c>
      <c r="BA20" s="186">
        <v>0.18657714095236599</v>
      </c>
      <c r="BB20" s="186">
        <v>0.36794413419928601</v>
      </c>
      <c r="BC20" s="186">
        <v>2.7200989384757799</v>
      </c>
      <c r="BD20" s="186">
        <v>0.24966304488753799</v>
      </c>
      <c r="BE20" s="186">
        <v>1.6027089205772501E-2</v>
      </c>
      <c r="BF20" s="186">
        <v>0.26592773301311401</v>
      </c>
      <c r="BG20" s="186">
        <v>0.21905416756761301</v>
      </c>
      <c r="BH20" s="186">
        <v>0.27757125177215902</v>
      </c>
      <c r="BI20" s="186">
        <v>0.24897772318376399</v>
      </c>
      <c r="BJ20" s="186">
        <v>0.43686859</v>
      </c>
      <c r="BK20" s="186">
        <v>0.29035065068773003</v>
      </c>
      <c r="BL20" s="186">
        <v>0.24942242165557299</v>
      </c>
      <c r="BM20" s="186">
        <v>2.65629E-2</v>
      </c>
      <c r="BN20" s="186">
        <v>0.37215268492738501</v>
      </c>
      <c r="BO20" s="186">
        <v>0.17207510000000001</v>
      </c>
      <c r="BP20" s="186">
        <v>0.24130694423427401</v>
      </c>
      <c r="BQ20" s="186">
        <v>0.223423204999634</v>
      </c>
      <c r="BR20" s="186">
        <v>0.30274049930022101</v>
      </c>
      <c r="BS20" s="186">
        <v>0.59079817046818395</v>
      </c>
      <c r="BT20" s="186">
        <v>0.130264532960497</v>
      </c>
      <c r="BU20" s="186">
        <v>1.7332331773717999</v>
      </c>
      <c r="BV20" s="186">
        <v>8.28822258160785E-2</v>
      </c>
      <c r="BW20" s="186">
        <v>1.2364549012595401</v>
      </c>
      <c r="BX20" s="186">
        <v>0.268241487274611</v>
      </c>
      <c r="BY20" s="186">
        <v>0.14112643803095101</v>
      </c>
      <c r="BZ20" s="186">
        <v>0.13357641611273299</v>
      </c>
      <c r="CA20" s="186">
        <v>0.153273701471874</v>
      </c>
      <c r="CB20" s="186">
        <v>0.35477779334619602</v>
      </c>
      <c r="CC20" s="186">
        <v>9.7435725563024003E-2</v>
      </c>
      <c r="CD20" s="186">
        <v>0.109468506144971</v>
      </c>
      <c r="CE20" s="186">
        <v>0.105876250159636</v>
      </c>
      <c r="CF20" s="186">
        <v>0.80343440090886398</v>
      </c>
      <c r="CG20" s="186">
        <v>0.32701654419971499</v>
      </c>
      <c r="CH20" s="186">
        <v>0.30412684346052798</v>
      </c>
      <c r="CI20" s="186">
        <v>1.7145207516829299</v>
      </c>
      <c r="CJ20" s="186">
        <v>0.15859272549716799</v>
      </c>
      <c r="CK20" s="186">
        <v>0.15050902652447601</v>
      </c>
      <c r="CL20" s="186">
        <v>0</v>
      </c>
      <c r="CM20" s="186">
        <v>2.13901369846419E-2</v>
      </c>
      <c r="CN20" s="186">
        <v>3.04292323673983E-2</v>
      </c>
      <c r="CO20" s="186">
        <v>1.2362360400000001</v>
      </c>
      <c r="CP20" s="186">
        <v>2.7702028533656199E-2</v>
      </c>
      <c r="CQ20" s="186">
        <v>9.8964613371004206E-2</v>
      </c>
      <c r="CR20" s="186">
        <v>0.117493139360696</v>
      </c>
      <c r="CS20" s="186">
        <v>0.17386901408512501</v>
      </c>
      <c r="CT20" s="186">
        <v>0.157002201006776</v>
      </c>
      <c r="CU20" s="186">
        <v>0.222998158289125</v>
      </c>
      <c r="CV20" s="186">
        <v>8.7221808604326601E-2</v>
      </c>
      <c r="CW20" s="186">
        <v>0.1568788690348</v>
      </c>
      <c r="CX20" s="186">
        <v>1.4295157276811301</v>
      </c>
      <c r="CY20" s="186">
        <v>3.07787711195733</v>
      </c>
      <c r="CZ20" s="186">
        <v>0.98538017831509905</v>
      </c>
      <c r="DA20" s="186">
        <v>1.49883642324753</v>
      </c>
      <c r="DB20" s="186">
        <v>1.50059634398099</v>
      </c>
      <c r="DC20" s="186">
        <v>1.3699580347865199</v>
      </c>
      <c r="DD20" s="186">
        <v>1.83017234212665</v>
      </c>
      <c r="DE20" s="186">
        <v>1.8318226113095799</v>
      </c>
      <c r="DF20" s="186">
        <v>2.6854553172700699</v>
      </c>
      <c r="DG20" s="186">
        <v>2.8129610664719098</v>
      </c>
      <c r="DH20" s="186">
        <v>1.0128203916494201</v>
      </c>
      <c r="DI20" s="186">
        <v>4.2419971582654297</v>
      </c>
      <c r="DJ20" s="186">
        <v>2.3650987774546102</v>
      </c>
      <c r="DK20" s="186">
        <v>2.0208961323479602</v>
      </c>
      <c r="DL20" s="186">
        <v>1.9503177523791</v>
      </c>
      <c r="DM20" s="186">
        <v>3.5463217512749901</v>
      </c>
      <c r="DN20" s="186">
        <v>2.5613691143000099</v>
      </c>
      <c r="DO20" s="186">
        <v>1.3580358728172099</v>
      </c>
      <c r="DP20" s="186">
        <v>3.6210701520419</v>
      </c>
      <c r="DQ20" s="186">
        <v>2.58035585925774</v>
      </c>
      <c r="DR20" s="186">
        <v>3.1658080202033299</v>
      </c>
      <c r="DS20" s="186">
        <v>3.3707550683567198</v>
      </c>
      <c r="DT20" s="186">
        <v>2.8741781344050201</v>
      </c>
      <c r="DU20" s="186">
        <v>3.30364135150587</v>
      </c>
      <c r="DV20" s="186">
        <v>3.4647080764199401</v>
      </c>
      <c r="DW20" s="186">
        <f t="shared" si="0"/>
        <v>7.6199163273694595</v>
      </c>
      <c r="DX20" s="186">
        <f t="shared" si="1"/>
        <v>9.6425275623308302</v>
      </c>
      <c r="DY20" s="186">
        <f t="shared" si="2"/>
        <v>2.3951863160200668</v>
      </c>
      <c r="DZ20" s="186">
        <f t="shared" si="3"/>
        <v>19.266675834785936</v>
      </c>
      <c r="EA20" s="186">
        <f t="shared" si="4"/>
        <v>31.794846050348415</v>
      </c>
      <c r="EB20" s="181"/>
      <c r="EC20" s="264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  <c r="EO20" s="264"/>
    </row>
    <row r="21" spans="1:191" ht="13.2">
      <c r="A21" s="260" t="str">
        <f>IF(I!$A$1=1,B21,C21)</f>
        <v>Кіпр</v>
      </c>
      <c r="B21" s="318" t="s">
        <v>110</v>
      </c>
      <c r="C21" s="318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186">
        <v>3.1826259575798499</v>
      </c>
      <c r="DW21" s="186">
        <f t="shared" si="0"/>
        <v>4.0143159611340407</v>
      </c>
      <c r="DX21" s="186">
        <f t="shared" si="1"/>
        <v>8.7708175960490795</v>
      </c>
      <c r="DY21" s="186">
        <f t="shared" si="2"/>
        <v>8.6993244142883412</v>
      </c>
      <c r="DZ21" s="186">
        <f t="shared" si="3"/>
        <v>20.061105612479071</v>
      </c>
      <c r="EA21" s="186">
        <f t="shared" si="4"/>
        <v>19.510817285335634</v>
      </c>
      <c r="EB21" s="181"/>
      <c r="EC21" s="264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  <c r="EO21" s="264"/>
    </row>
    <row r="22" spans="1:191" ht="13.2">
      <c r="A22" s="260" t="str">
        <f>IF(I!$A$1=1,B22,C22)</f>
        <v>Китай</v>
      </c>
      <c r="B22" s="318" t="s">
        <v>147</v>
      </c>
      <c r="C22" s="318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186">
        <v>1.8064972982316301</v>
      </c>
      <c r="DW22" s="186">
        <f t="shared" si="0"/>
        <v>3.5733186503312782</v>
      </c>
      <c r="DX22" s="186">
        <f t="shared" si="1"/>
        <v>7.3910614413364062</v>
      </c>
      <c r="DY22" s="186">
        <f t="shared" si="2"/>
        <v>28.770909503495734</v>
      </c>
      <c r="DZ22" s="186">
        <f t="shared" si="3"/>
        <v>27.177501628481089</v>
      </c>
      <c r="EA22" s="186">
        <f t="shared" si="4"/>
        <v>16.296017204413999</v>
      </c>
      <c r="EB22" s="181"/>
      <c r="EC22" s="264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  <c r="EO22" s="264"/>
    </row>
    <row r="23" spans="1:191" ht="13.2">
      <c r="A23" s="260" t="str">
        <f>IF(I!$A$1=1,B23,C23)</f>
        <v>Франція</v>
      </c>
      <c r="B23" s="318" t="s">
        <v>122</v>
      </c>
      <c r="C23" s="318" t="s">
        <v>213</v>
      </c>
      <c r="D23" s="192">
        <v>1.36531133502383</v>
      </c>
      <c r="E23" s="192">
        <v>1.68122080666678</v>
      </c>
      <c r="F23" s="192">
        <v>0.91700860285998198</v>
      </c>
      <c r="G23" s="192">
        <v>0.73483755197674006</v>
      </c>
      <c r="H23" s="192">
        <v>0.76835157471210602</v>
      </c>
      <c r="I23" s="192">
        <v>0.71278953616014495</v>
      </c>
      <c r="J23" s="192">
        <v>1.0720683427734601</v>
      </c>
      <c r="K23" s="192">
        <v>0.34967968939475502</v>
      </c>
      <c r="L23" s="192">
        <v>0.39553815846312801</v>
      </c>
      <c r="M23" s="192">
        <v>0.65580945129709201</v>
      </c>
      <c r="N23" s="192">
        <v>0.23832547172235</v>
      </c>
      <c r="O23" s="192">
        <v>1.1966568652835099</v>
      </c>
      <c r="P23" s="186">
        <v>0.37767915193743801</v>
      </c>
      <c r="Q23" s="186">
        <v>1.6928662665054599</v>
      </c>
      <c r="R23" s="186">
        <v>1.0786754479499301</v>
      </c>
      <c r="S23" s="186">
        <v>1.01014701424608</v>
      </c>
      <c r="T23" s="186">
        <v>0.73349743645156495</v>
      </c>
      <c r="U23" s="186">
        <v>0.37890526522829099</v>
      </c>
      <c r="V23" s="186">
        <v>0.40112346340360799</v>
      </c>
      <c r="W23" s="186">
        <v>1.2748526984983799</v>
      </c>
      <c r="X23" s="186">
        <v>1.1816191756685701</v>
      </c>
      <c r="Y23" s="186">
        <v>3.94807126416806</v>
      </c>
      <c r="Z23" s="186">
        <v>0.968032599727219</v>
      </c>
      <c r="AA23" s="186">
        <v>0.70114413431506895</v>
      </c>
      <c r="AB23" s="186">
        <v>1.0285757910645199</v>
      </c>
      <c r="AC23" s="186">
        <v>1.6114337310639499</v>
      </c>
      <c r="AD23" s="186">
        <v>1.49973968959269</v>
      </c>
      <c r="AE23" s="186">
        <v>0.60621367133674497</v>
      </c>
      <c r="AF23" s="186">
        <v>0.33697684180405402</v>
      </c>
      <c r="AG23" s="186">
        <v>1.2144556960273301</v>
      </c>
      <c r="AH23" s="186">
        <v>0.83603657682451904</v>
      </c>
      <c r="AI23" s="186">
        <v>0.27538465773438803</v>
      </c>
      <c r="AJ23" s="186">
        <v>0.213772581163998</v>
      </c>
      <c r="AK23" s="186">
        <v>0.682282031143981</v>
      </c>
      <c r="AL23" s="186">
        <v>0.27517660889579298</v>
      </c>
      <c r="AM23" s="186">
        <v>1.4404698008019401</v>
      </c>
      <c r="AN23" s="186">
        <v>1.7562223531225101</v>
      </c>
      <c r="AO23" s="186">
        <v>0.38648488869180297</v>
      </c>
      <c r="AP23" s="186">
        <v>0.78454834027840803</v>
      </c>
      <c r="AQ23" s="186">
        <v>1.97495883896122</v>
      </c>
      <c r="AR23" s="186">
        <v>0.84181295842303006</v>
      </c>
      <c r="AS23" s="186">
        <v>1.1022043163181801</v>
      </c>
      <c r="AT23" s="186">
        <v>0.48124134391495799</v>
      </c>
      <c r="AU23" s="186">
        <v>4.5803337991883399</v>
      </c>
      <c r="AV23" s="186">
        <v>1.0649077003393801</v>
      </c>
      <c r="AW23" s="186">
        <v>0.259885795063382</v>
      </c>
      <c r="AX23" s="186">
        <v>1.45812382892724</v>
      </c>
      <c r="AY23" s="186">
        <v>1.0613905752329</v>
      </c>
      <c r="AZ23" s="186">
        <v>1.61270331780406</v>
      </c>
      <c r="BA23" s="186">
        <v>1.3527737767943999</v>
      </c>
      <c r="BB23" s="186">
        <v>0.96918795261680601</v>
      </c>
      <c r="BC23" s="186">
        <v>0.30118659086320498</v>
      </c>
      <c r="BD23" s="186">
        <v>0.43739900105642099</v>
      </c>
      <c r="BE23" s="186">
        <v>0.66353997530336295</v>
      </c>
      <c r="BF23" s="186">
        <v>0.47164592483793399</v>
      </c>
      <c r="BG23" s="186">
        <v>0.492877023950618</v>
      </c>
      <c r="BH23" s="186">
        <v>7.1956619718606998</v>
      </c>
      <c r="BI23" s="186">
        <v>1.05596688071973</v>
      </c>
      <c r="BJ23" s="186">
        <v>1.09852502986749</v>
      </c>
      <c r="BK23" s="186">
        <v>0.65421401854702099</v>
      </c>
      <c r="BL23" s="186">
        <v>0.80322539502418999</v>
      </c>
      <c r="BM23" s="186">
        <v>1.8204188321885</v>
      </c>
      <c r="BN23" s="186">
        <v>1.79554279744142</v>
      </c>
      <c r="BO23" s="186">
        <v>0.33712360239839001</v>
      </c>
      <c r="BP23" s="186">
        <v>0.74917881651794704</v>
      </c>
      <c r="BQ23" s="186">
        <v>0.35902756089141002</v>
      </c>
      <c r="BR23" s="186">
        <v>0.77476313988442302</v>
      </c>
      <c r="BS23" s="186">
        <v>7.8324033059040703</v>
      </c>
      <c r="BT23" s="186">
        <v>3.3645087187311802</v>
      </c>
      <c r="BU23" s="186">
        <v>1.12872468724505</v>
      </c>
      <c r="BV23" s="186">
        <v>0.47869468953158001</v>
      </c>
      <c r="BW23" s="186">
        <v>1.5068743956228701</v>
      </c>
      <c r="BX23" s="186">
        <v>0.60024235888365896</v>
      </c>
      <c r="BY23" s="186">
        <v>2.12640873169526</v>
      </c>
      <c r="BZ23" s="186">
        <v>1.9652780790319799</v>
      </c>
      <c r="CA23" s="186">
        <v>0.76010153420366999</v>
      </c>
      <c r="CB23" s="186">
        <v>1.01171402354378</v>
      </c>
      <c r="CC23" s="186">
        <v>0.57285843130053105</v>
      </c>
      <c r="CD23" s="186">
        <v>0.80302540871926598</v>
      </c>
      <c r="CE23" s="186">
        <v>2.69874390074227</v>
      </c>
      <c r="CF23" s="186">
        <v>9.5253273878925899</v>
      </c>
      <c r="CG23" s="186">
        <v>0.73810334423133495</v>
      </c>
      <c r="CH23" s="186">
        <v>0.91719308357094398</v>
      </c>
      <c r="CI23" s="186">
        <v>1.7928361883256201</v>
      </c>
      <c r="CJ23" s="186">
        <v>1.0522101548015499</v>
      </c>
      <c r="CK23" s="186">
        <v>0.89559364116992901</v>
      </c>
      <c r="CL23" s="186">
        <v>0</v>
      </c>
      <c r="CM23" s="186">
        <v>0.303225343320777</v>
      </c>
      <c r="CN23" s="186">
        <v>0.24623648319614</v>
      </c>
      <c r="CO23" s="186">
        <v>0.49249672344781598</v>
      </c>
      <c r="CP23" s="186">
        <v>0.35105577712404201</v>
      </c>
      <c r="CQ23" s="186">
        <v>0.74359737667512904</v>
      </c>
      <c r="CR23" s="186">
        <v>0.96319884327865801</v>
      </c>
      <c r="CS23" s="186">
        <v>0.47814412985746901</v>
      </c>
      <c r="CT23" s="186">
        <v>0.62850849172715895</v>
      </c>
      <c r="CU23" s="186">
        <v>1.9905070839996399</v>
      </c>
      <c r="CV23" s="186">
        <v>1.1536898298479299</v>
      </c>
      <c r="CW23" s="186">
        <v>0.97520390549716995</v>
      </c>
      <c r="CX23" s="186">
        <v>0.72174865276518896</v>
      </c>
      <c r="CY23" s="186">
        <v>0.42121750579959799</v>
      </c>
      <c r="CZ23" s="186">
        <v>1.10144183494908</v>
      </c>
      <c r="DA23" s="186">
        <v>3.0955810834765098</v>
      </c>
      <c r="DB23" s="186">
        <v>0.63144529748741696</v>
      </c>
      <c r="DC23" s="186">
        <v>0.57158595906576004</v>
      </c>
      <c r="DD23" s="186">
        <v>0.93503768099968698</v>
      </c>
      <c r="DE23" s="186">
        <v>0.50283596026171795</v>
      </c>
      <c r="DF23" s="186">
        <v>0.69249965820872805</v>
      </c>
      <c r="DG23" s="186">
        <v>1.15237192604698</v>
      </c>
      <c r="DH23" s="186">
        <v>1.0812964298977099</v>
      </c>
      <c r="DI23" s="186">
        <v>1.03788924334245</v>
      </c>
      <c r="DJ23" s="186">
        <v>0.50364665413974197</v>
      </c>
      <c r="DK23" s="186">
        <v>0.74812253831877396</v>
      </c>
      <c r="DL23" s="186">
        <v>4.0498224061972401</v>
      </c>
      <c r="DM23" s="186">
        <v>3.1688293942667101</v>
      </c>
      <c r="DN23" s="186">
        <v>1.46984588340514</v>
      </c>
      <c r="DO23" s="186">
        <v>2.65728986187837</v>
      </c>
      <c r="DP23" s="186">
        <v>1.41328224409456</v>
      </c>
      <c r="DQ23" s="186">
        <v>1.0602556556657301</v>
      </c>
      <c r="DR23" s="186">
        <v>1.0332571930410299</v>
      </c>
      <c r="DS23" s="186">
        <v>2.6316493849122899</v>
      </c>
      <c r="DT23" s="186">
        <v>2.20904610606464</v>
      </c>
      <c r="DU23" s="186">
        <v>0.77543451420975296</v>
      </c>
      <c r="DV23" s="186">
        <v>2.9766685864093798</v>
      </c>
      <c r="DW23" s="186">
        <f t="shared" si="0"/>
        <v>2.6228323273799017</v>
      </c>
      <c r="DX23" s="186">
        <f t="shared" si="1"/>
        <v>5.961149206683773</v>
      </c>
      <c r="DY23" s="186">
        <f t="shared" si="2"/>
        <v>8.1447740485983076</v>
      </c>
      <c r="DZ23" s="186">
        <f t="shared" si="3"/>
        <v>11.954659294405769</v>
      </c>
      <c r="EA23" s="186">
        <f t="shared" si="4"/>
        <v>20.855186889159746</v>
      </c>
      <c r="EB23" s="181"/>
      <c r="EC23" s="264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  <c r="EO23" s="264"/>
    </row>
    <row r="24" spans="1:191" ht="13.2">
      <c r="A24" s="260" t="str">
        <f>IF(I!$A$1=1,B24,C24)</f>
        <v>Швеція</v>
      </c>
      <c r="B24" s="318" t="s">
        <v>121</v>
      </c>
      <c r="C24" s="318" t="s">
        <v>212</v>
      </c>
      <c r="D24" s="192">
        <v>2.3197269601329298E-2</v>
      </c>
      <c r="E24" s="192">
        <v>0.76492948493642599</v>
      </c>
      <c r="F24" s="192">
        <v>0.19345522771439499</v>
      </c>
      <c r="G24" s="192">
        <v>1.3033211456525999</v>
      </c>
      <c r="H24" s="192">
        <v>0.707246230260828</v>
      </c>
      <c r="I24" s="192">
        <v>1.5574347311827901</v>
      </c>
      <c r="J24" s="192">
        <v>0.414415406777013</v>
      </c>
      <c r="K24" s="192">
        <v>0.56059464286124105</v>
      </c>
      <c r="L24" s="192">
        <v>1.37188398062591</v>
      </c>
      <c r="M24" s="192">
        <v>0.24872796828832</v>
      </c>
      <c r="N24" s="192">
        <v>0.62660744330557205</v>
      </c>
      <c r="O24" s="192">
        <v>1.18469085616531</v>
      </c>
      <c r="P24" s="186">
        <v>0.60889440254068605</v>
      </c>
      <c r="Q24" s="186">
        <v>0.25928756240221201</v>
      </c>
      <c r="R24" s="186">
        <v>0.53548443059867001</v>
      </c>
      <c r="S24" s="186">
        <v>1.67392045853973</v>
      </c>
      <c r="T24" s="186">
        <v>0.47564816282310901</v>
      </c>
      <c r="U24" s="186">
        <v>0.37141576454707398</v>
      </c>
      <c r="V24" s="186">
        <v>2.2301005283012301</v>
      </c>
      <c r="W24" s="186">
        <v>0.84605950492389104</v>
      </c>
      <c r="X24" s="186">
        <v>0.41949853873346199</v>
      </c>
      <c r="Y24" s="186">
        <v>0.59715321250017195</v>
      </c>
      <c r="Z24" s="186">
        <v>0.30868872101320999</v>
      </c>
      <c r="AA24" s="186">
        <v>0.290250337773581</v>
      </c>
      <c r="AB24" s="186">
        <v>0.26753221595246302</v>
      </c>
      <c r="AC24" s="186">
        <v>0.45326501846887102</v>
      </c>
      <c r="AD24" s="186">
        <v>0.25950088990458597</v>
      </c>
      <c r="AE24" s="186">
        <v>0.48031973641294301</v>
      </c>
      <c r="AF24" s="186">
        <v>0.276518745369846</v>
      </c>
      <c r="AG24" s="186">
        <v>0.148268073606169</v>
      </c>
      <c r="AH24" s="186">
        <v>0.93988880395904295</v>
      </c>
      <c r="AI24" s="186">
        <v>0.25057719278235202</v>
      </c>
      <c r="AJ24" s="186">
        <v>1.2368693382426199</v>
      </c>
      <c r="AK24" s="186">
        <v>0.89139556580720902</v>
      </c>
      <c r="AL24" s="186">
        <v>1.11491476721545</v>
      </c>
      <c r="AM24" s="186">
        <v>2.1030832689745398</v>
      </c>
      <c r="AN24" s="186">
        <v>0.32334688466407902</v>
      </c>
      <c r="AO24" s="186">
        <v>0.352941864694167</v>
      </c>
      <c r="AP24" s="186">
        <v>1.45590952363318</v>
      </c>
      <c r="AQ24" s="186">
        <v>0.25644390155211799</v>
      </c>
      <c r="AR24" s="186">
        <v>0.33780095984941799</v>
      </c>
      <c r="AS24" s="186">
        <v>2.4357834289684099</v>
      </c>
      <c r="AT24" s="186">
        <v>0.56591853000279302</v>
      </c>
      <c r="AU24" s="186">
        <v>1.43950410241657</v>
      </c>
      <c r="AV24" s="186">
        <v>3.7909028795528399</v>
      </c>
      <c r="AW24" s="186">
        <v>1.71292278843386</v>
      </c>
      <c r="AX24" s="186">
        <v>0.67122127183314195</v>
      </c>
      <c r="AY24" s="186">
        <v>1.15796399077205</v>
      </c>
      <c r="AZ24" s="186">
        <v>0.41102938014482499</v>
      </c>
      <c r="BA24" s="186">
        <v>0.52282983669051797</v>
      </c>
      <c r="BB24" s="186">
        <v>7.0872089707143902</v>
      </c>
      <c r="BC24" s="186">
        <v>0.39765675060429201</v>
      </c>
      <c r="BD24" s="186">
        <v>1.0615172475527299</v>
      </c>
      <c r="BE24" s="186">
        <v>0.191790331580243</v>
      </c>
      <c r="BF24" s="186">
        <v>0.43255078391106899</v>
      </c>
      <c r="BG24" s="186">
        <v>0.942787503038506</v>
      </c>
      <c r="BH24" s="186">
        <v>0.25077381796403903</v>
      </c>
      <c r="BI24" s="186">
        <v>0.42548158134191599</v>
      </c>
      <c r="BJ24" s="186">
        <v>0.92599949377953705</v>
      </c>
      <c r="BK24" s="186">
        <v>1.9829076645293799</v>
      </c>
      <c r="BL24" s="186">
        <v>0.153744382073944</v>
      </c>
      <c r="BM24" s="186">
        <v>0.99262916965361303</v>
      </c>
      <c r="BN24" s="186">
        <v>1.8302319438960499</v>
      </c>
      <c r="BO24" s="186">
        <v>2.6564058606317902</v>
      </c>
      <c r="BP24" s="186">
        <v>2.2641611234498602</v>
      </c>
      <c r="BQ24" s="186">
        <v>0.22563222780002501</v>
      </c>
      <c r="BR24" s="186">
        <v>0.3822816881046</v>
      </c>
      <c r="BS24" s="186">
        <v>0.83839141942443296</v>
      </c>
      <c r="BT24" s="186">
        <v>0.71706219130569204</v>
      </c>
      <c r="BU24" s="186">
        <v>1.7024828069915301</v>
      </c>
      <c r="BV24" s="186">
        <v>1.0987454253573901</v>
      </c>
      <c r="BW24" s="186">
        <v>0.38894824319980498</v>
      </c>
      <c r="BX24" s="186">
        <v>1.2448170401307701</v>
      </c>
      <c r="BY24" s="186">
        <v>1.90944344384901</v>
      </c>
      <c r="BZ24" s="186">
        <v>1.0600087515732799</v>
      </c>
      <c r="CA24" s="186">
        <v>4.4119607326711598</v>
      </c>
      <c r="CB24" s="186">
        <v>0.42820119433293102</v>
      </c>
      <c r="CC24" s="186">
        <v>0.31189221386633298</v>
      </c>
      <c r="CD24" s="186">
        <v>1.27598704961461</v>
      </c>
      <c r="CE24" s="186">
        <v>1.3297501534415901</v>
      </c>
      <c r="CF24" s="186">
        <v>5.8086185323936004</v>
      </c>
      <c r="CG24" s="186">
        <v>0.55648637575879101</v>
      </c>
      <c r="CH24" s="186">
        <v>0.88522659471912102</v>
      </c>
      <c r="CI24" s="186">
        <v>1.0618807414033</v>
      </c>
      <c r="CJ24" s="186">
        <v>8.0984336480411798</v>
      </c>
      <c r="CK24" s="186">
        <v>0.78955163602242695</v>
      </c>
      <c r="CL24" s="186">
        <v>0</v>
      </c>
      <c r="CM24" s="186">
        <v>1.25650114074025</v>
      </c>
      <c r="CN24" s="186">
        <v>0.58366879201393795</v>
      </c>
      <c r="CO24" s="186">
        <v>0.32633512217487498</v>
      </c>
      <c r="CP24" s="186">
        <v>1.1920172479261799</v>
      </c>
      <c r="CQ24" s="186">
        <v>0.93754931551726095</v>
      </c>
      <c r="CR24" s="186">
        <v>0.31678131291512102</v>
      </c>
      <c r="CS24" s="186">
        <v>1.7240521761445999</v>
      </c>
      <c r="CT24" s="186">
        <v>1.1290832965681099</v>
      </c>
      <c r="CU24" s="186">
        <v>5.50852356016689</v>
      </c>
      <c r="CV24" s="186">
        <v>1.9382237001794</v>
      </c>
      <c r="CW24" s="186">
        <v>0.87164496184455198</v>
      </c>
      <c r="CX24" s="186">
        <v>1.6926202743363199</v>
      </c>
      <c r="CY24" s="186">
        <v>1.0247696753987601</v>
      </c>
      <c r="CZ24" s="186">
        <v>2.7530305138251099</v>
      </c>
      <c r="DA24" s="186">
        <v>1.6707941416902301</v>
      </c>
      <c r="DB24" s="186">
        <v>2.0218058247528599</v>
      </c>
      <c r="DC24" s="186">
        <v>1.1934931835375899</v>
      </c>
      <c r="DD24" s="186">
        <v>2.9116143540679902</v>
      </c>
      <c r="DE24" s="186">
        <v>0.70278778392553298</v>
      </c>
      <c r="DF24" s="186">
        <v>1.5040888139894499</v>
      </c>
      <c r="DG24" s="186">
        <v>1.5258743252039499</v>
      </c>
      <c r="DH24" s="186">
        <v>1.03593519222657</v>
      </c>
      <c r="DI24" s="186">
        <v>1.27937879544171</v>
      </c>
      <c r="DJ24" s="186">
        <v>0.92476884460664199</v>
      </c>
      <c r="DK24" s="186">
        <v>1.09486020518224</v>
      </c>
      <c r="DL24" s="186">
        <v>2.4574066976932398</v>
      </c>
      <c r="DM24" s="186">
        <v>0.47178242918785102</v>
      </c>
      <c r="DN24" s="186">
        <v>1.5636609790815299</v>
      </c>
      <c r="DO24" s="186">
        <v>1.4293695550715499</v>
      </c>
      <c r="DP24" s="186">
        <v>0.28283279497874902</v>
      </c>
      <c r="DQ24" s="186">
        <v>0.39665273195814499</v>
      </c>
      <c r="DR24" s="186">
        <v>1.44921318933328</v>
      </c>
      <c r="DS24" s="186">
        <v>2.71909298838457</v>
      </c>
      <c r="DT24" s="186">
        <v>1.86557955002043</v>
      </c>
      <c r="DU24" s="186">
        <v>1.45637940766726</v>
      </c>
      <c r="DV24" s="186">
        <v>1.3871453586484099</v>
      </c>
      <c r="DW24" s="186">
        <f t="shared" si="0"/>
        <v>3.240082832274922</v>
      </c>
      <c r="DX24" s="186">
        <f t="shared" si="1"/>
        <v>4.7091043163361004</v>
      </c>
      <c r="DY24" s="186">
        <f t="shared" si="2"/>
        <v>21.862497248230827</v>
      </c>
      <c r="DZ24" s="186">
        <f t="shared" si="3"/>
        <v>19.810747552751749</v>
      </c>
      <c r="EA24" s="186">
        <f t="shared" si="4"/>
        <v>15.104954403146076</v>
      </c>
      <c r="EB24" s="181"/>
      <c r="EC24" s="264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  <c r="EO24" s="264"/>
    </row>
    <row r="25" spans="1:191" ht="13.2">
      <c r="A25" s="260" t="str">
        <f>IF(I!$A$1=1,B25,C25)</f>
        <v>Канада</v>
      </c>
      <c r="B25" s="318" t="s">
        <v>117</v>
      </c>
      <c r="C25" s="318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186">
        <v>1.2893391779693</v>
      </c>
      <c r="DW25" s="186">
        <f t="shared" si="0"/>
        <v>3.5867947785110958</v>
      </c>
      <c r="DX25" s="186">
        <f t="shared" si="1"/>
        <v>3.6740264294448703</v>
      </c>
      <c r="DY25" s="186">
        <f t="shared" si="2"/>
        <v>2.3273286185718609</v>
      </c>
      <c r="DZ25" s="186">
        <f t="shared" si="3"/>
        <v>7.5770873396167948</v>
      </c>
      <c r="EA25" s="186">
        <f t="shared" si="4"/>
        <v>14.085432857236379</v>
      </c>
      <c r="EB25" s="181"/>
      <c r="EC25" s="264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  <c r="EO25" s="264"/>
    </row>
    <row r="26" spans="1:191" ht="13.2">
      <c r="A26" s="260" t="str">
        <f>IF(I!$A$1=1,B26,C26)</f>
        <v>Литва</v>
      </c>
      <c r="B26" s="318" t="s">
        <v>123</v>
      </c>
      <c r="C26" s="318" t="s">
        <v>214</v>
      </c>
      <c r="D26" s="192">
        <v>0.20761373622554799</v>
      </c>
      <c r="E26" s="192">
        <v>2.0243552609641599E-2</v>
      </c>
      <c r="F26" s="192">
        <v>0.12931900592287399</v>
      </c>
      <c r="G26" s="192">
        <v>2.0891297376070699E-2</v>
      </c>
      <c r="H26" s="192">
        <v>3.7262401030496502E-2</v>
      </c>
      <c r="I26" s="192">
        <v>6.1253012222776702E-2</v>
      </c>
      <c r="J26" s="192">
        <v>0.106307252502487</v>
      </c>
      <c r="K26" s="192">
        <v>4.51248148731868E-2</v>
      </c>
      <c r="L26" s="192">
        <v>3.55878306054584E-2</v>
      </c>
      <c r="M26" s="192">
        <v>0.16111602399584701</v>
      </c>
      <c r="N26" s="192">
        <v>0.21798637917389699</v>
      </c>
      <c r="O26" s="192">
        <v>0.28786008260157803</v>
      </c>
      <c r="P26" s="186">
        <v>6.9124382612196805E-2</v>
      </c>
      <c r="Q26" s="186">
        <v>0.15276304825061801</v>
      </c>
      <c r="R26" s="186">
        <v>0.228167810743162</v>
      </c>
      <c r="S26" s="186">
        <v>0.19541821204078</v>
      </c>
      <c r="T26" s="186">
        <v>7.8645998004484005E-2</v>
      </c>
      <c r="U26" s="186">
        <v>0.27253622962365898</v>
      </c>
      <c r="V26" s="186">
        <v>5.83258678732324E-2</v>
      </c>
      <c r="W26" s="186">
        <v>2.2825692663264702E-2</v>
      </c>
      <c r="X26" s="186">
        <v>6.3047625290367504E-2</v>
      </c>
      <c r="Y26" s="186">
        <v>5.4758973754494997E-2</v>
      </c>
      <c r="Z26" s="186">
        <v>3.7580233160393203E-2</v>
      </c>
      <c r="AA26" s="186">
        <v>3.34627307831196E-2</v>
      </c>
      <c r="AB26" s="186">
        <v>6.2806963119300396E-2</v>
      </c>
      <c r="AC26" s="186">
        <v>0.19810403740978</v>
      </c>
      <c r="AD26" s="186">
        <v>3.9486782457688697E-2</v>
      </c>
      <c r="AE26" s="186">
        <v>6.1625747739731201E-2</v>
      </c>
      <c r="AF26" s="186">
        <v>0.103864200003131</v>
      </c>
      <c r="AG26" s="186">
        <v>4.8582102522235798E-2</v>
      </c>
      <c r="AH26" s="186">
        <v>0.113388195012791</v>
      </c>
      <c r="AI26" s="186">
        <v>8.4932166843924503E-2</v>
      </c>
      <c r="AJ26" s="186">
        <v>0.217816184847273</v>
      </c>
      <c r="AK26" s="186">
        <v>7.6589564145773698E-2</v>
      </c>
      <c r="AL26" s="186">
        <v>8.0070156632287004E-2</v>
      </c>
      <c r="AM26" s="186">
        <v>9.5472900314582901E-2</v>
      </c>
      <c r="AN26" s="186">
        <v>0.19188745494281301</v>
      </c>
      <c r="AO26" s="186">
        <v>0.118126844733042</v>
      </c>
      <c r="AP26" s="186">
        <v>4.5436153381274803E-2</v>
      </c>
      <c r="AQ26" s="186">
        <v>6.5500305510285906E-2</v>
      </c>
      <c r="AR26" s="186">
        <v>7.6995178937386097E-2</v>
      </c>
      <c r="AS26" s="186">
        <v>5.58725847009394E-2</v>
      </c>
      <c r="AT26" s="186">
        <v>0.15658148681664799</v>
      </c>
      <c r="AU26" s="186">
        <v>0.12965194199366101</v>
      </c>
      <c r="AV26" s="186">
        <v>0.1</v>
      </c>
      <c r="AW26" s="186">
        <v>0.11373890849523501</v>
      </c>
      <c r="AX26" s="186">
        <v>0.145887674491538</v>
      </c>
      <c r="AY26" s="186">
        <v>0.15878999087624601</v>
      </c>
      <c r="AZ26" s="186">
        <v>1.3891315025598301</v>
      </c>
      <c r="BA26" s="186">
        <v>0.241488994351756</v>
      </c>
      <c r="BB26" s="186">
        <v>0.34367031189777802</v>
      </c>
      <c r="BC26" s="186">
        <v>0.26708696008694899</v>
      </c>
      <c r="BD26" s="186">
        <v>0.171485714867255</v>
      </c>
      <c r="BE26" s="186">
        <v>0.19216419249244601</v>
      </c>
      <c r="BF26" s="186">
        <v>0.40479862639105102</v>
      </c>
      <c r="BG26" s="186">
        <v>0.52659916338644497</v>
      </c>
      <c r="BH26" s="186">
        <v>0.30127511716147298</v>
      </c>
      <c r="BI26" s="186">
        <v>0.72905251110976999</v>
      </c>
      <c r="BJ26" s="186">
        <v>0.73195101147979502</v>
      </c>
      <c r="BK26" s="186">
        <v>0.39654358750219998</v>
      </c>
      <c r="BL26" s="186">
        <v>0.32560009375319299</v>
      </c>
      <c r="BM26" s="186">
        <v>0.151022100966925</v>
      </c>
      <c r="BN26" s="186">
        <v>0.29553056210302298</v>
      </c>
      <c r="BO26" s="186">
        <v>0.20633034790445301</v>
      </c>
      <c r="BP26" s="186">
        <v>0.23394231829336601</v>
      </c>
      <c r="BQ26" s="186">
        <v>0.32580398366554902</v>
      </c>
      <c r="BR26" s="186">
        <v>0.151195619493498</v>
      </c>
      <c r="BS26" s="186">
        <v>0.24624404413683301</v>
      </c>
      <c r="BT26" s="186">
        <v>0.298735352424016</v>
      </c>
      <c r="BU26" s="186">
        <v>0.124569902376254</v>
      </c>
      <c r="BV26" s="186">
        <v>0.66956771119994496</v>
      </c>
      <c r="BW26" s="186">
        <v>0.743386943016214</v>
      </c>
      <c r="BX26" s="186">
        <v>0.44590818459745302</v>
      </c>
      <c r="BY26" s="186">
        <v>0.13161942731242901</v>
      </c>
      <c r="BZ26" s="186">
        <v>0.52621119123735105</v>
      </c>
      <c r="CA26" s="186">
        <v>0.48360431181809099</v>
      </c>
      <c r="CB26" s="186">
        <v>0.59985223923678699</v>
      </c>
      <c r="CC26" s="186">
        <v>0.59559566686870702</v>
      </c>
      <c r="CD26" s="186">
        <v>0.75690060156315297</v>
      </c>
      <c r="CE26" s="186">
        <v>0.89999318576644005</v>
      </c>
      <c r="CF26" s="186">
        <v>1.4012448006099401</v>
      </c>
      <c r="CG26" s="186">
        <v>0.43800254258370702</v>
      </c>
      <c r="CH26" s="186">
        <v>0.97421665314780503</v>
      </c>
      <c r="CI26" s="186">
        <v>1.13812052671397</v>
      </c>
      <c r="CJ26" s="186">
        <v>0.90775791610786505</v>
      </c>
      <c r="CK26" s="186">
        <v>0.76744566338327902</v>
      </c>
      <c r="CL26" s="186">
        <v>0</v>
      </c>
      <c r="CM26" s="186">
        <v>0.11000642275516199</v>
      </c>
      <c r="CN26" s="186">
        <v>9.5007451869203896E-2</v>
      </c>
      <c r="CO26" s="186">
        <v>1.01495652075942</v>
      </c>
      <c r="CP26" s="186">
        <v>0.12284759636579801</v>
      </c>
      <c r="CQ26" s="186">
        <v>6.8417385187113794E-2</v>
      </c>
      <c r="CR26" s="186">
        <v>0.236059508381504</v>
      </c>
      <c r="CS26" s="186">
        <v>0.105766731971964</v>
      </c>
      <c r="CT26" s="186">
        <v>0.26654898997236398</v>
      </c>
      <c r="CU26" s="186">
        <v>1.6078797025944001</v>
      </c>
      <c r="CV26" s="186">
        <v>0.47215851538237202</v>
      </c>
      <c r="CW26" s="186">
        <v>0.61704968040612995</v>
      </c>
      <c r="CX26" s="186">
        <v>0.668241549303629</v>
      </c>
      <c r="CY26" s="186">
        <v>0.63349463352922397</v>
      </c>
      <c r="CZ26" s="186">
        <v>0.25178676928285798</v>
      </c>
      <c r="DA26" s="186">
        <v>0.88137645272547505</v>
      </c>
      <c r="DB26" s="186">
        <v>0.94153421173776697</v>
      </c>
      <c r="DC26" s="186">
        <v>0.59530729267563498</v>
      </c>
      <c r="DD26" s="186">
        <v>1.1074807991229201</v>
      </c>
      <c r="DE26" s="186">
        <v>0.94998602142204602</v>
      </c>
      <c r="DF26" s="186">
        <v>0.78782515464022795</v>
      </c>
      <c r="DG26" s="186">
        <v>2.94499136682651</v>
      </c>
      <c r="DH26" s="186">
        <v>1.55028285336711</v>
      </c>
      <c r="DI26" s="186">
        <v>1.2686212808812301</v>
      </c>
      <c r="DJ26" s="186">
        <v>1.15872607977815</v>
      </c>
      <c r="DK26" s="186">
        <v>1.9174300475764601</v>
      </c>
      <c r="DL26" s="186">
        <v>2.1371395379140501</v>
      </c>
      <c r="DM26" s="186">
        <v>0.46658734661988699</v>
      </c>
      <c r="DN26" s="186">
        <v>1.96095337713976</v>
      </c>
      <c r="DO26" s="186">
        <v>1.16087086392282</v>
      </c>
      <c r="DP26" s="186">
        <v>1.1050374861508301</v>
      </c>
      <c r="DQ26" s="186">
        <v>1.1068304619587901</v>
      </c>
      <c r="DR26" s="186">
        <v>0.98851848595912495</v>
      </c>
      <c r="DS26" s="186">
        <v>2.9327885058193899</v>
      </c>
      <c r="DT26" s="186">
        <v>0.95676991149967205</v>
      </c>
      <c r="DU26" s="186">
        <v>1.0227821429499999</v>
      </c>
      <c r="DV26" s="186">
        <v>1.1961748057672399</v>
      </c>
      <c r="DW26" s="186">
        <f t="shared" si="0"/>
        <v>3.9776302140264903</v>
      </c>
      <c r="DX26" s="186">
        <f t="shared" si="1"/>
        <v>3.175726860216912</v>
      </c>
      <c r="DY26" s="186">
        <f t="shared" si="2"/>
        <v>5.302693889348074</v>
      </c>
      <c r="DZ26" s="186">
        <f t="shared" si="3"/>
        <v>10.851232447054795</v>
      </c>
      <c r="EA26" s="186">
        <f t="shared" si="4"/>
        <v>17.753786327087603</v>
      </c>
      <c r="EB26" s="181"/>
      <c r="EC26" s="264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  <c r="EO26" s="264"/>
    </row>
    <row r="27" spans="1:191" ht="13.2">
      <c r="A27" s="260" t="str">
        <f>IF(I!$A$1=1,B27,C27)</f>
        <v>Естонія</v>
      </c>
      <c r="B27" s="318" t="s">
        <v>114</v>
      </c>
      <c r="C27" s="318" t="s">
        <v>205</v>
      </c>
      <c r="D27" s="192">
        <v>4.7181114863293398E-2</v>
      </c>
      <c r="E27" s="192">
        <v>0.105570210381145</v>
      </c>
      <c r="F27" s="192">
        <v>5.8441956343021101E-2</v>
      </c>
      <c r="G27" s="192">
        <v>0.18237166817530401</v>
      </c>
      <c r="H27" s="192">
        <v>0.111723199572191</v>
      </c>
      <c r="I27" s="192">
        <v>0.135418805232184</v>
      </c>
      <c r="J27" s="192">
        <v>0.14973673194340301</v>
      </c>
      <c r="K27" s="192">
        <v>4.6542385112131497E-2</v>
      </c>
      <c r="L27" s="192">
        <v>0.10071519925744001</v>
      </c>
      <c r="M27" s="192">
        <v>0.20239157625590001</v>
      </c>
      <c r="N27" s="192">
        <v>9.9077906976915306E-2</v>
      </c>
      <c r="O27" s="192">
        <v>8.7339982619785206E-2</v>
      </c>
      <c r="P27" s="186">
        <v>9.1396522905730901E-2</v>
      </c>
      <c r="Q27" s="186">
        <v>6.9452877472697197E-2</v>
      </c>
      <c r="R27" s="186">
        <v>0.13308003963279</v>
      </c>
      <c r="S27" s="186">
        <v>0.12395852234207901</v>
      </c>
      <c r="T27" s="186">
        <v>0.11240663056745399</v>
      </c>
      <c r="U27" s="186">
        <v>0.22380322374075601</v>
      </c>
      <c r="V27" s="186">
        <v>0.15322673619319399</v>
      </c>
      <c r="W27" s="186">
        <v>0.20809722904981301</v>
      </c>
      <c r="X27" s="186">
        <v>0.28470240185288898</v>
      </c>
      <c r="Y27" s="186">
        <v>0.27956116468583497</v>
      </c>
      <c r="Z27" s="186">
        <v>0.71203288450157398</v>
      </c>
      <c r="AA27" s="186">
        <v>0.31435486574374499</v>
      </c>
      <c r="AB27" s="186">
        <v>0.65936266055039805</v>
      </c>
      <c r="AC27" s="186">
        <v>0.45063862520032899</v>
      </c>
      <c r="AD27" s="186">
        <v>0.39294819260428498</v>
      </c>
      <c r="AE27" s="186">
        <v>0.35092126037965699</v>
      </c>
      <c r="AF27" s="186">
        <v>0.70473085678842196</v>
      </c>
      <c r="AG27" s="186">
        <v>0.67241026465638998</v>
      </c>
      <c r="AH27" s="186">
        <v>0.38125217194369299</v>
      </c>
      <c r="AI27" s="186">
        <v>0.57148851201335504</v>
      </c>
      <c r="AJ27" s="186">
        <v>0.32623284906230199</v>
      </c>
      <c r="AK27" s="186">
        <v>0.77827384926485099</v>
      </c>
      <c r="AL27" s="186">
        <v>1.2627500530111</v>
      </c>
      <c r="AM27" s="186">
        <v>1.3108745665605599</v>
      </c>
      <c r="AN27" s="186">
        <v>0.94364380772067602</v>
      </c>
      <c r="AO27" s="186">
        <v>0.48008566853299001</v>
      </c>
      <c r="AP27" s="186">
        <v>0.35943537605256998</v>
      </c>
      <c r="AQ27" s="186">
        <v>0.52671309685491197</v>
      </c>
      <c r="AR27" s="186">
        <v>0.33275539995388298</v>
      </c>
      <c r="AS27" s="186">
        <v>0.43483109399914799</v>
      </c>
      <c r="AT27" s="186">
        <v>0.86319506527624001</v>
      </c>
      <c r="AU27" s="186">
        <v>0.57141340556073095</v>
      </c>
      <c r="AV27" s="186">
        <v>0.63</v>
      </c>
      <c r="AW27" s="186">
        <v>0.96641661921004796</v>
      </c>
      <c r="AX27" s="186">
        <v>0.70861572812987195</v>
      </c>
      <c r="AY27" s="186">
        <v>1.09684453924603</v>
      </c>
      <c r="AZ27" s="186">
        <v>1.2165516621077499</v>
      </c>
      <c r="BA27" s="186">
        <v>0.694435825749256</v>
      </c>
      <c r="BB27" s="186">
        <v>0.88849729302004399</v>
      </c>
      <c r="BC27" s="186">
        <v>0.96231631499765602</v>
      </c>
      <c r="BD27" s="186">
        <v>0.76112451484700505</v>
      </c>
      <c r="BE27" s="186">
        <v>0.54433874210274602</v>
      </c>
      <c r="BF27" s="186">
        <v>1.0292637234392299</v>
      </c>
      <c r="BG27" s="186">
        <v>1.1513653531969299</v>
      </c>
      <c r="BH27" s="186">
        <v>1.2292276986730599</v>
      </c>
      <c r="BI27" s="186">
        <v>2.99279499471257</v>
      </c>
      <c r="BJ27" s="186">
        <v>1.39558566448585</v>
      </c>
      <c r="BK27" s="186">
        <v>1.1652155536300901</v>
      </c>
      <c r="BL27" s="186">
        <v>1.3778944673917299</v>
      </c>
      <c r="BM27" s="186">
        <v>1.46036483739221</v>
      </c>
      <c r="BN27" s="186">
        <v>1.8529161798310401</v>
      </c>
      <c r="BO27" s="186">
        <v>0.76802404821569803</v>
      </c>
      <c r="BP27" s="186">
        <v>1.9539923514606199</v>
      </c>
      <c r="BQ27" s="186">
        <v>0.54940831665132905</v>
      </c>
      <c r="BR27" s="186">
        <v>1.87346484564227</v>
      </c>
      <c r="BS27" s="186">
        <v>1.2199206632328901</v>
      </c>
      <c r="BT27" s="186">
        <v>1.1242827315747399</v>
      </c>
      <c r="BU27" s="186">
        <v>1.6564969823886899</v>
      </c>
      <c r="BV27" s="186">
        <v>0.790452973327886</v>
      </c>
      <c r="BW27" s="186">
        <v>1.3026196741354199</v>
      </c>
      <c r="BX27" s="186">
        <v>1.3339802498053701</v>
      </c>
      <c r="BY27" s="186">
        <v>0.58572843818555897</v>
      </c>
      <c r="BZ27" s="186">
        <v>1.5957932916943001</v>
      </c>
      <c r="CA27" s="186">
        <v>1.5148509523023901</v>
      </c>
      <c r="CB27" s="186">
        <v>1.04547110133607</v>
      </c>
      <c r="CC27" s="186">
        <v>1.11137619203305</v>
      </c>
      <c r="CD27" s="186">
        <v>1.05695483988154</v>
      </c>
      <c r="CE27" s="186">
        <v>0.96406310556541996</v>
      </c>
      <c r="CF27" s="186">
        <v>1.0941000891480701</v>
      </c>
      <c r="CG27" s="186">
        <v>1.2327587274398399</v>
      </c>
      <c r="CH27" s="186">
        <v>1.5343131913455501</v>
      </c>
      <c r="CI27" s="186">
        <v>2.7556567439990398</v>
      </c>
      <c r="CJ27" s="186">
        <v>1.85353613776683</v>
      </c>
      <c r="CK27" s="186">
        <v>1.3198761996041799</v>
      </c>
      <c r="CL27" s="186">
        <v>0</v>
      </c>
      <c r="CM27" s="186">
        <v>0.186095400096428</v>
      </c>
      <c r="CN27" s="186">
        <v>0.44609915346741502</v>
      </c>
      <c r="CO27" s="186">
        <v>0.85423144733371903</v>
      </c>
      <c r="CP27" s="186">
        <v>0.27567867481758301</v>
      </c>
      <c r="CQ27" s="186">
        <v>0.92197886342661695</v>
      </c>
      <c r="CR27" s="186">
        <v>0.36575767361678402</v>
      </c>
      <c r="CS27" s="186">
        <v>0.552791567941748</v>
      </c>
      <c r="CT27" s="186">
        <v>1.6793670281389701</v>
      </c>
      <c r="CU27" s="186">
        <v>3.3220338817678798</v>
      </c>
      <c r="CV27" s="186">
        <v>1.45138932952282</v>
      </c>
      <c r="CW27" s="186">
        <v>0.96898058857154201</v>
      </c>
      <c r="CX27" s="186">
        <v>1.6564769980501799</v>
      </c>
      <c r="CY27" s="186">
        <v>2.3143531752453299</v>
      </c>
      <c r="CZ27" s="186">
        <v>1.37382057326276</v>
      </c>
      <c r="DA27" s="186">
        <v>0.65782326380855705</v>
      </c>
      <c r="DB27" s="186">
        <v>1.2639879066400099</v>
      </c>
      <c r="DC27" s="186">
        <v>0.72106362885252695</v>
      </c>
      <c r="DD27" s="186">
        <v>0.82617346116724799</v>
      </c>
      <c r="DE27" s="186">
        <v>1.15894286717747</v>
      </c>
      <c r="DF27" s="186">
        <v>0.90729434052403202</v>
      </c>
      <c r="DG27" s="186">
        <v>1.05287665388754</v>
      </c>
      <c r="DH27" s="186">
        <v>0.90984506207065996</v>
      </c>
      <c r="DI27" s="186">
        <v>0.66164495417673497</v>
      </c>
      <c r="DJ27" s="186">
        <v>0.89526726399093404</v>
      </c>
      <c r="DK27" s="186">
        <v>2.38908640933044</v>
      </c>
      <c r="DL27" s="186">
        <v>0.997322210671438</v>
      </c>
      <c r="DM27" s="186">
        <v>0.76685428770887998</v>
      </c>
      <c r="DN27" s="186">
        <v>1.1207154736127201</v>
      </c>
      <c r="DO27" s="186">
        <v>0.862409929845809</v>
      </c>
      <c r="DP27" s="186">
        <v>0.69781544957447506</v>
      </c>
      <c r="DQ27" s="186">
        <v>1.28476764466454</v>
      </c>
      <c r="DR27" s="186">
        <v>1.2408985151949901</v>
      </c>
      <c r="DS27" s="186">
        <v>2.7725254128230699</v>
      </c>
      <c r="DT27" s="186">
        <v>1.1746976024874101</v>
      </c>
      <c r="DU27" s="186">
        <v>1.1304897924939401</v>
      </c>
      <c r="DV27" s="186">
        <v>0.53841457259660697</v>
      </c>
      <c r="DW27" s="186">
        <f t="shared" si="0"/>
        <v>2.4667572802383289</v>
      </c>
      <c r="DX27" s="186">
        <f t="shared" si="1"/>
        <v>2.8436019675779569</v>
      </c>
      <c r="DY27" s="186">
        <f t="shared" si="2"/>
        <v>11.777446027978153</v>
      </c>
      <c r="DZ27" s="186">
        <f t="shared" si="3"/>
        <v>14.353182786710015</v>
      </c>
      <c r="EA27" s="186">
        <f t="shared" si="4"/>
        <v>14.599152613664693</v>
      </c>
      <c r="EB27" s="181"/>
      <c r="EC27" s="264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  <c r="EO27" s="264"/>
    </row>
    <row r="28" spans="1:191" ht="13.2">
      <c r="A28" s="260" t="str">
        <f>IF(I!$A$1=1,B28,C28)</f>
        <v>Латвія</v>
      </c>
      <c r="B28" s="319" t="s">
        <v>145</v>
      </c>
      <c r="C28" s="319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186">
        <v>0.98133883781905895</v>
      </c>
      <c r="DW28" s="186">
        <f t="shared" si="0"/>
        <v>2.6392010236580701</v>
      </c>
      <c r="DX28" s="186">
        <f t="shared" si="1"/>
        <v>2.759540018611315</v>
      </c>
      <c r="DY28" s="186">
        <f t="shared" si="2"/>
        <v>11.480088189791685</v>
      </c>
      <c r="DZ28" s="186">
        <f t="shared" si="3"/>
        <v>10.23319561687148</v>
      </c>
      <c r="EA28" s="186">
        <f t="shared" si="4"/>
        <v>11.769525910602706</v>
      </c>
      <c r="EB28" s="181"/>
      <c r="EC28" s="264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  <c r="EO28" s="264"/>
    </row>
    <row r="29" spans="1:191" ht="13.2">
      <c r="A29" s="260" t="str">
        <f>IF(I!$A$1=1,B29,C29)</f>
        <v>Словаччина</v>
      </c>
      <c r="B29" s="318" t="s">
        <v>136</v>
      </c>
      <c r="C29" s="318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186">
        <v>0.768300891927161</v>
      </c>
      <c r="DW29" s="186">
        <f t="shared" si="0"/>
        <v>2.4851959298265678</v>
      </c>
      <c r="DX29" s="186">
        <f t="shared" si="1"/>
        <v>2.0762679681767722</v>
      </c>
      <c r="DY29" s="186">
        <f t="shared" si="2"/>
        <v>6.9400695080380892</v>
      </c>
      <c r="DZ29" s="186">
        <f t="shared" si="3"/>
        <v>9.1422024085932865</v>
      </c>
      <c r="EA29" s="186">
        <f t="shared" si="4"/>
        <v>12.681592743276248</v>
      </c>
      <c r="EB29" s="181"/>
      <c r="EC29" s="264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  <c r="EO29" s="264"/>
    </row>
    <row r="30" spans="1:191" ht="13.2">
      <c r="A30" s="262" t="str">
        <f>IF(I!$A$1=1,B30,C30)</f>
        <v xml:space="preserve">Інші країни </v>
      </c>
      <c r="B30" s="320" t="s">
        <v>252</v>
      </c>
      <c r="C30" s="321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263">
        <v>9.524518730454286</v>
      </c>
      <c r="DW30" s="263">
        <f t="shared" si="0"/>
        <v>19.268206338012991</v>
      </c>
      <c r="DX30" s="263">
        <f t="shared" si="1"/>
        <v>25.493865143764047</v>
      </c>
      <c r="DY30" s="263">
        <f t="shared" si="2"/>
        <v>91.743302881151521</v>
      </c>
      <c r="DZ30" s="263">
        <f t="shared" si="3"/>
        <v>111.05802064165508</v>
      </c>
      <c r="EA30" s="263">
        <f t="shared" si="4"/>
        <v>93.810839238802075</v>
      </c>
      <c r="EB30" s="181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</row>
    <row r="31" spans="1:191" s="120" customFormat="1" ht="13.2">
      <c r="A31" s="56" t="str">
        <f>IF(I!$A$1=1,B31,C31)</f>
        <v xml:space="preserve"> * Попередні  дані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290"/>
      <c r="DX31" s="290"/>
      <c r="DY31" s="3"/>
      <c r="DZ31" s="290"/>
      <c r="EA31" s="290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11"/>
      <c r="GH31" s="106"/>
      <c r="GI31" s="111"/>
    </row>
    <row r="32" spans="1:191" s="152" customFormat="1" ht="13.2">
      <c r="A32" s="61" t="str">
        <f>IF(I!$A$1=1,B32,C32)</f>
        <v>Примітка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285"/>
      <c r="DX32" s="285"/>
      <c r="DY32" s="307"/>
      <c r="DZ32" s="285"/>
      <c r="EA32" s="285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</row>
    <row r="33" spans="1:191" customFormat="1" ht="12" customHeight="1">
      <c r="A33" s="3" t="str">
        <f>IF(I!$A$1=1,B33,C33)</f>
        <v>1. З 2014 року дані подаються без урахування тимчасово окупованої російською федерацією території України.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285"/>
      <c r="DX33" s="285"/>
      <c r="DY33" s="307"/>
      <c r="DZ33" s="285"/>
      <c r="EA33" s="285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</row>
    <row r="34" spans="1:191">
      <c r="EB34" s="181"/>
    </row>
    <row r="35" spans="1:191">
      <c r="EB35" s="181"/>
    </row>
    <row r="36" spans="1:191">
      <c r="EB36" s="181"/>
    </row>
    <row r="37" spans="1:191">
      <c r="EB37" s="181"/>
    </row>
    <row r="38" spans="1:191">
      <c r="EB38" s="181"/>
    </row>
    <row r="39" spans="1:191">
      <c r="EB39" s="181"/>
    </row>
    <row r="40" spans="1:191">
      <c r="EB40" s="181"/>
    </row>
    <row r="41" spans="1:191">
      <c r="EB41" s="185"/>
    </row>
    <row r="42" spans="1:191">
      <c r="EB42" s="181"/>
    </row>
    <row r="43" spans="1:191">
      <c r="EB43" s="181"/>
    </row>
    <row r="44" spans="1:191">
      <c r="EB44" s="181"/>
    </row>
  </sheetData>
  <sortState ref="A11:DZ30">
    <sortCondition descending="1" ref="DZ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2025-04-29T09:19:21Z</cp:lastPrinted>
  <dcterms:created xsi:type="dcterms:W3CDTF">2015-06-25T09:33:51Z</dcterms:created>
  <dcterms:modified xsi:type="dcterms:W3CDTF">2025-04-30T12:27:00Z</dcterms:modified>
</cp:coreProperties>
</file>