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REMITTANCES\САЙТ\2024\IVQ_2024\"/>
    </mc:Choice>
  </mc:AlternateContent>
  <bookViews>
    <workbookView xWindow="0" yWindow="0" windowWidth="19200" windowHeight="7050" tabRatio="598"/>
  </bookViews>
  <sheets>
    <sheet name="1" sheetId="1" r:id="rId1"/>
    <sheet name="1.1" sheetId="23" r:id="rId2"/>
    <sheet name="1.2" sheetId="21" r:id="rId3"/>
    <sheet name="1.3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____tab06" localSheetId="1">#REF!</definedName>
    <definedName name="_______tab06" localSheetId="2">#REF!</definedName>
    <definedName name="_______tab06">#REF!</definedName>
    <definedName name="_______tab07" localSheetId="1">#REF!</definedName>
    <definedName name="_______tab07" localSheetId="2">#REF!</definedName>
    <definedName name="_______tab07">#REF!</definedName>
    <definedName name="_______Tab1" localSheetId="1">#REF!</definedName>
    <definedName name="_______Tab1" localSheetId="2">#REF!</definedName>
    <definedName name="_______Tab1">#REF!</definedName>
    <definedName name="_______UKR1" localSheetId="1">#REF!</definedName>
    <definedName name="_______UKR1" localSheetId="2">#REF!</definedName>
    <definedName name="_______UKR1">#REF!</definedName>
    <definedName name="_______UKR2" localSheetId="1">#REF!</definedName>
    <definedName name="_______UKR2" localSheetId="2">#REF!</definedName>
    <definedName name="_______UKR2">#REF!</definedName>
    <definedName name="_______UKR3" localSheetId="1">#REF!</definedName>
    <definedName name="_______UKR3" localSheetId="2">#REF!</definedName>
    <definedName name="_______UKR3">#REF!</definedName>
    <definedName name="_tab06" localSheetId="1">#REF!</definedName>
    <definedName name="_tab06" localSheetId="2">#REF!</definedName>
    <definedName name="_tab06">#REF!</definedName>
    <definedName name="_tab07" localSheetId="1">#REF!</definedName>
    <definedName name="_tab07" localSheetId="2">#REF!</definedName>
    <definedName name="_tab07">#REF!</definedName>
    <definedName name="_Tab1" localSheetId="1">#REF!</definedName>
    <definedName name="_Tab1" localSheetId="2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xlnm._FilterDatabase" localSheetId="3" hidden="1">'1.3'!$A$6:$AG$6</definedName>
    <definedName name="a" localSheetId="1">#REF!</definedName>
    <definedName name="a" localSheetId="2">#REF!</definedName>
    <definedName name="a">#REF!</definedName>
    <definedName name="aaa" localSheetId="1">#REF!</definedName>
    <definedName name="aaa" localSheetId="2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>#REF!</definedName>
    <definedName name="budfin" localSheetId="1">#REF!</definedName>
    <definedName name="budfin" localSheetId="2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Central" localSheetId="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>#REF!</definedName>
    <definedName name="DATES" localSheetId="1">#REF!</definedName>
    <definedName name="DATES" localSheetId="2">#REF!</definedName>
    <definedName name="DATES">#REF!</definedName>
    <definedName name="DATESA" localSheetId="1">#REF!</definedName>
    <definedName name="DATESA" localSheetId="2">#REF!</definedName>
    <definedName name="DATESA">#REF!</definedName>
    <definedName name="DATESM" localSheetId="1">#REF!</definedName>
    <definedName name="DATESM" localSheetId="2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EdssBatchRange" localSheetId="1">#REF!</definedName>
    <definedName name="EdssBatchRange" localSheetId="2">#REF!</definedName>
    <definedName name="EdssBatchRange">#REF!</definedName>
    <definedName name="Exp_GDP" localSheetId="1">#REF!</definedName>
    <definedName name="Exp_GDP" localSheetId="2">#REF!</definedName>
    <definedName name="Exp_GDP">#REF!</definedName>
    <definedName name="Exp_nom" localSheetId="1">#REF!</definedName>
    <definedName name="Exp_nom" localSheetId="2">#REF!</definedName>
    <definedName name="Exp_nom">#REF!</definedName>
    <definedName name="f" localSheetId="1">#REF!</definedName>
    <definedName name="f" localSheetId="2">#REF!</definedName>
    <definedName name="f">#REF!</definedName>
    <definedName name="Foreign_liabilities" localSheetId="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2">#REF!</definedName>
    <definedName name="GDPgrowth">#REF!</definedName>
    <definedName name="Gross_reserves" localSheetId="1">#REF!</definedName>
    <definedName name="Gross_reserves" localSheetId="2">#REF!</definedName>
    <definedName name="Gross_reserves">#REF!</definedName>
    <definedName name="HERE" localSheetId="1">#REF!</definedName>
    <definedName name="HERE" localSheetId="2">#REF!</definedName>
    <definedName name="HERE">#REF!</definedName>
    <definedName name="In_millions_of_lei" localSheetId="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>#REF!</definedName>
    <definedName name="KMENU" localSheetId="1">#REF!</definedName>
    <definedName name="KMENU" localSheetId="2">#REF!</definedName>
    <definedName name="KMENU">#REF!</definedName>
    <definedName name="liquidity_reserve" localSheetId="1">#REF!</definedName>
    <definedName name="liquidity_reserve" localSheetId="2">#REF!</definedName>
    <definedName name="liquidity_reserve">#REF!</definedName>
    <definedName name="Local" localSheetId="1">#REF!</definedName>
    <definedName name="Local" localSheetId="2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2">#REF!</definedName>
    <definedName name="monsurvey">#REF!</definedName>
    <definedName name="mt_moneyprog" localSheetId="1">#REF!</definedName>
    <definedName name="mt_moneyprog" localSheetId="2">#REF!</definedName>
    <definedName name="mt_moneyprog">#REF!</definedName>
    <definedName name="NAMES" localSheetId="1">#REF!</definedName>
    <definedName name="NAMES" localSheetId="2">#REF!</definedName>
    <definedName name="NAMES">#REF!</definedName>
    <definedName name="NAMESA" localSheetId="1">#REF!</definedName>
    <definedName name="NAMESA" localSheetId="2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on_BRO" localSheetId="1">#REF!</definedName>
    <definedName name="Non_BRO" localSheetId="2">#REF!</definedName>
    <definedName name="Non_BRO">#REF!</definedName>
    <definedName name="Notes" localSheetId="1">#REF!</definedName>
    <definedName name="Notes" localSheetId="2">#REF!</definedName>
    <definedName name="Notes">#REF!</definedName>
    <definedName name="p" localSheetId="1">[4]labels!#REF!</definedName>
    <definedName name="p" localSheetId="2">[4]labels!#REF!</definedName>
    <definedName name="p">[4]labels!#REF!</definedName>
    <definedName name="PEND" localSheetId="1">#REF!</definedName>
    <definedName name="PEND" localSheetId="2">#REF!</definedName>
    <definedName name="PEND">#REF!</definedName>
    <definedName name="Pilot2" localSheetId="1">#REF!</definedName>
    <definedName name="Pilot2" localSheetId="2">#REF!</definedName>
    <definedName name="Pilot2">#REF!</definedName>
    <definedName name="PMENU" localSheetId="1">#REF!</definedName>
    <definedName name="PMENU" localSheetId="2">#REF!</definedName>
    <definedName name="PMENU">#REF!</definedName>
    <definedName name="PRINT_AREA_MI" localSheetId="1">#REF!</definedName>
    <definedName name="PRINT_AREA_MI" localSheetId="2">#REF!</definedName>
    <definedName name="PRINT_AREA_MI">#REF!</definedName>
    <definedName name="Range_Country" localSheetId="1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>#REF!</definedName>
    <definedName name="REAL" localSheetId="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>#REF!</definedName>
    <definedName name="RevB" localSheetId="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 localSheetId="2">#REF!</definedName>
    <definedName name="SUMMARY2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>#REF!</definedName>
    <definedName name="Table17" localSheetId="1">#REF!</definedName>
    <definedName name="Table17" localSheetId="2">#REF!</definedName>
    <definedName name="Table17">#REF!</definedName>
    <definedName name="Table19" localSheetId="1">#REF!</definedName>
    <definedName name="Table19" localSheetId="2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 localSheetId="2">#REF!</definedName>
    <definedName name="Table23">#REF!</definedName>
    <definedName name="Table24" localSheetId="1">#REF!</definedName>
    <definedName name="Table24" localSheetId="2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2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>#REF!</definedName>
    <definedName name="Test1" localSheetId="1">#REF!</definedName>
    <definedName name="Test1" localSheetId="2">#REF!</definedName>
    <definedName name="Test1">#REF!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>#REF!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 localSheetId="2">#REF!</definedName>
    <definedName name="zImports">#REF!</definedName>
    <definedName name="zLiborUS" localSheetId="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'1'!$B$1:$D$10</definedName>
    <definedName name="_xlnm.Print_Area" localSheetId="1">'1.1'!$A$2:$S$38</definedName>
    <definedName name="_xlnm.Print_Area" localSheetId="2">'1.2'!$A$2:$S$38</definedName>
    <definedName name="_xlnm.Print_Area" localSheetId="3">'1.3'!$A$2:$AM$41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23" i="20" l="1"/>
  <c r="T7" i="21" l="1"/>
  <c r="T31" i="21" s="1"/>
  <c r="U31" i="21" s="1"/>
  <c r="U6" i="21"/>
  <c r="T6" i="21"/>
  <c r="P31" i="21"/>
  <c r="J31" i="21"/>
  <c r="H31" i="21"/>
  <c r="F31" i="21"/>
  <c r="D31" i="21"/>
  <c r="Q17" i="21"/>
  <c r="K17" i="21"/>
  <c r="I17" i="21"/>
  <c r="G17" i="21"/>
  <c r="E17" i="21"/>
  <c r="U9" i="21" l="1"/>
  <c r="U20" i="21"/>
  <c r="U26" i="21"/>
  <c r="U18" i="21"/>
  <c r="U25" i="21"/>
  <c r="U10" i="21"/>
  <c r="U12" i="21"/>
  <c r="U19" i="21"/>
  <c r="U27" i="21"/>
  <c r="U11" i="21"/>
  <c r="U17" i="21"/>
  <c r="U28" i="21"/>
  <c r="U13" i="21"/>
  <c r="U22" i="21"/>
  <c r="U29" i="21"/>
  <c r="U14" i="21"/>
  <c r="U21" i="21"/>
  <c r="U30" i="21"/>
  <c r="U15" i="21"/>
  <c r="U23" i="21"/>
  <c r="U16" i="21"/>
  <c r="U24" i="21"/>
  <c r="U33" i="21"/>
  <c r="R7" i="21"/>
  <c r="R31" i="21" l="1"/>
  <c r="S17" i="21"/>
  <c r="A41" i="20"/>
  <c r="A39" i="20"/>
  <c r="A40" i="20"/>
  <c r="A37" i="21"/>
  <c r="A35" i="21"/>
  <c r="A36" i="21" l="1"/>
  <c r="S6" i="21"/>
  <c r="Q6" i="21"/>
  <c r="O6" i="21"/>
  <c r="M6" i="21"/>
  <c r="R6" i="21"/>
  <c r="P6" i="21"/>
  <c r="N6" i="21"/>
  <c r="S22" i="23"/>
  <c r="S23" i="23" s="1"/>
  <c r="S12" i="23"/>
  <c r="S13" i="23" s="1"/>
  <c r="S16" i="23" s="1"/>
  <c r="G31" i="21" l="1"/>
  <c r="I31" i="21"/>
  <c r="K31" i="21"/>
  <c r="I33" i="21"/>
  <c r="I30" i="21"/>
  <c r="I29" i="21"/>
  <c r="I28" i="21"/>
  <c r="I27" i="21"/>
  <c r="I25" i="21"/>
  <c r="I26" i="21"/>
  <c r="I24" i="21"/>
  <c r="I23" i="21"/>
  <c r="I21" i="21"/>
  <c r="I22" i="21"/>
  <c r="I19" i="21"/>
  <c r="I18" i="21"/>
  <c r="I20" i="21"/>
  <c r="I16" i="21"/>
  <c r="I15" i="21"/>
  <c r="I14" i="21"/>
  <c r="I13" i="21"/>
  <c r="I11" i="21"/>
  <c r="I12" i="21"/>
  <c r="I10" i="21"/>
  <c r="I9" i="21"/>
  <c r="K33" i="21"/>
  <c r="K30" i="21"/>
  <c r="K29" i="21"/>
  <c r="K28" i="21"/>
  <c r="K27" i="21"/>
  <c r="K25" i="21"/>
  <c r="K26" i="21"/>
  <c r="K24" i="21"/>
  <c r="K23" i="21"/>
  <c r="K21" i="21"/>
  <c r="K22" i="21"/>
  <c r="K19" i="21"/>
  <c r="K18" i="21"/>
  <c r="K20" i="21"/>
  <c r="K16" i="21"/>
  <c r="K15" i="21"/>
  <c r="K14" i="21"/>
  <c r="K13" i="21"/>
  <c r="K11" i="21"/>
  <c r="K12" i="21"/>
  <c r="K10" i="21"/>
  <c r="K9" i="21"/>
  <c r="S33" i="21"/>
  <c r="S31" i="21"/>
  <c r="S10" i="21"/>
  <c r="S12" i="21"/>
  <c r="S11" i="21"/>
  <c r="S13" i="21"/>
  <c r="S14" i="21"/>
  <c r="S15" i="21"/>
  <c r="S16" i="21"/>
  <c r="S20" i="21"/>
  <c r="S18" i="21"/>
  <c r="S19" i="21"/>
  <c r="S22" i="21"/>
  <c r="S21" i="21"/>
  <c r="S23" i="21"/>
  <c r="S24" i="21"/>
  <c r="S26" i="21"/>
  <c r="S25" i="21"/>
  <c r="S27" i="21"/>
  <c r="S28" i="21"/>
  <c r="S29" i="21"/>
  <c r="S30" i="21"/>
  <c r="S9" i="21"/>
  <c r="G33" i="21"/>
  <c r="G10" i="21"/>
  <c r="G12" i="21"/>
  <c r="G11" i="21"/>
  <c r="G13" i="21"/>
  <c r="G14" i="21"/>
  <c r="G15" i="21"/>
  <c r="G16" i="21"/>
  <c r="G20" i="21"/>
  <c r="G18" i="21"/>
  <c r="G19" i="21"/>
  <c r="G22" i="21"/>
  <c r="G21" i="21"/>
  <c r="G23" i="21"/>
  <c r="G24" i="21"/>
  <c r="G26" i="21"/>
  <c r="G25" i="21"/>
  <c r="G27" i="21"/>
  <c r="G28" i="21"/>
  <c r="G29" i="21"/>
  <c r="G30" i="21"/>
  <c r="E33" i="21"/>
  <c r="Q20" i="21"/>
  <c r="E20" i="21"/>
  <c r="A20" i="21"/>
  <c r="A30" i="21"/>
  <c r="E30" i="21"/>
  <c r="Q30" i="21"/>
  <c r="K7" i="21" l="1"/>
  <c r="I7" i="21"/>
  <c r="S7" i="21"/>
  <c r="A27" i="23"/>
  <c r="B8" i="1"/>
  <c r="Q10" i="21" l="1"/>
  <c r="Q11" i="21"/>
  <c r="Q12" i="21"/>
  <c r="Q13" i="21"/>
  <c r="Q15" i="21"/>
  <c r="Q16" i="21"/>
  <c r="Q14" i="21"/>
  <c r="Q19" i="21"/>
  <c r="Q18" i="21"/>
  <c r="Q21" i="21"/>
  <c r="Q22" i="21"/>
  <c r="Q23" i="21"/>
  <c r="Q24" i="21"/>
  <c r="Q26" i="21"/>
  <c r="Q25" i="21"/>
  <c r="Q27" i="21"/>
  <c r="Q28" i="21"/>
  <c r="Q29" i="21"/>
  <c r="Q33" i="21"/>
  <c r="Q9" i="21"/>
  <c r="A12" i="21" l="1"/>
  <c r="E12" i="21"/>
  <c r="Q31" i="21"/>
  <c r="Q7" i="21" s="1"/>
  <c r="A38" i="21" l="1"/>
  <c r="P25" i="23" l="1"/>
  <c r="P16" i="23"/>
  <c r="P12" i="23"/>
  <c r="N7" i="21" l="1"/>
  <c r="E19" i="23"/>
  <c r="E22" i="23" s="1"/>
  <c r="E23" i="23" s="1"/>
  <c r="F19" i="23"/>
  <c r="F22" i="23" s="1"/>
  <c r="F23" i="23" s="1"/>
  <c r="G19" i="23"/>
  <c r="G22" i="23" s="1"/>
  <c r="G23" i="23" s="1"/>
  <c r="H19" i="23"/>
  <c r="H22" i="23" s="1"/>
  <c r="H23" i="23" s="1"/>
  <c r="I19" i="23"/>
  <c r="I22" i="23" s="1"/>
  <c r="I23" i="23" s="1"/>
  <c r="J19" i="23"/>
  <c r="J22" i="23" s="1"/>
  <c r="J23" i="23" s="1"/>
  <c r="K19" i="23"/>
  <c r="K22" i="23" s="1"/>
  <c r="K23" i="23" s="1"/>
  <c r="L19" i="23"/>
  <c r="L22" i="23" s="1"/>
  <c r="L23" i="23" s="1"/>
  <c r="M19" i="23"/>
  <c r="M22" i="23" s="1"/>
  <c r="M23" i="23" s="1"/>
  <c r="N19" i="23"/>
  <c r="N22" i="23" s="1"/>
  <c r="N23" i="23" s="1"/>
  <c r="O19" i="23"/>
  <c r="O22" i="23" s="1"/>
  <c r="O23" i="23" s="1"/>
  <c r="D19" i="23"/>
  <c r="D22" i="23" s="1"/>
  <c r="D23" i="23" s="1"/>
  <c r="A19" i="23"/>
  <c r="A20" i="23"/>
  <c r="A21" i="23"/>
  <c r="A22" i="23"/>
  <c r="A23" i="23"/>
  <c r="A24" i="23"/>
  <c r="A25" i="23"/>
  <c r="N31" i="21" l="1"/>
  <c r="O31" i="21" s="1"/>
  <c r="O17" i="21"/>
  <c r="O33" i="21"/>
  <c r="O23" i="21"/>
  <c r="O14" i="21"/>
  <c r="O30" i="21"/>
  <c r="O29" i="21"/>
  <c r="O22" i="21"/>
  <c r="O11" i="21"/>
  <c r="O28" i="21"/>
  <c r="O19" i="21"/>
  <c r="O12" i="21"/>
  <c r="O27" i="21"/>
  <c r="O18" i="21"/>
  <c r="O16" i="21"/>
  <c r="O24" i="21"/>
  <c r="O15" i="21"/>
  <c r="O21" i="21"/>
  <c r="O13" i="21"/>
  <c r="O10" i="21"/>
  <c r="O25" i="21"/>
  <c r="O20" i="21"/>
  <c r="O9" i="21"/>
  <c r="O26" i="21"/>
  <c r="A9" i="20"/>
  <c r="O7" i="21" l="1"/>
  <c r="J6" i="21"/>
  <c r="L6" i="21"/>
  <c r="L7" i="21" l="1"/>
  <c r="M17" i="21" l="1"/>
  <c r="L31" i="21"/>
  <c r="M31" i="21" s="1"/>
  <c r="M26" i="21"/>
  <c r="M16" i="21"/>
  <c r="M24" i="21"/>
  <c r="M33" i="21"/>
  <c r="M23" i="21"/>
  <c r="M14" i="21"/>
  <c r="M30" i="21"/>
  <c r="M21" i="21"/>
  <c r="M13" i="21"/>
  <c r="M22" i="21"/>
  <c r="M25" i="21"/>
  <c r="M20" i="21"/>
  <c r="M15" i="21"/>
  <c r="M29" i="21"/>
  <c r="M11" i="21"/>
  <c r="M9" i="21"/>
  <c r="M28" i="21"/>
  <c r="M19" i="21"/>
  <c r="M12" i="21"/>
  <c r="M27" i="21"/>
  <c r="M18" i="21"/>
  <c r="M10" i="21"/>
  <c r="A37" i="20"/>
  <c r="A24" i="21"/>
  <c r="E24" i="21"/>
  <c r="A28" i="21"/>
  <c r="E28" i="21"/>
  <c r="M7" i="21" l="1"/>
  <c r="K6" i="21"/>
  <c r="A28" i="23" l="1"/>
  <c r="A3" i="21" l="1"/>
  <c r="A2" i="21"/>
  <c r="A29" i="23" l="1"/>
  <c r="A33" i="21" l="1"/>
  <c r="A32" i="21"/>
  <c r="A1" i="23" l="1"/>
  <c r="A35" i="23"/>
  <c r="A33" i="23"/>
  <c r="A38" i="23"/>
  <c r="A37" i="23"/>
  <c r="A36" i="23"/>
  <c r="A34" i="23"/>
  <c r="A32" i="23"/>
  <c r="A31" i="23"/>
  <c r="A3" i="23"/>
  <c r="A2" i="23"/>
  <c r="A4" i="23"/>
  <c r="A5" i="23"/>
  <c r="A12" i="23"/>
  <c r="A13" i="23"/>
  <c r="A7" i="23"/>
  <c r="A26" i="23"/>
  <c r="A18" i="23"/>
  <c r="A15" i="23"/>
  <c r="A16" i="23"/>
  <c r="A14" i="23"/>
  <c r="A10" i="23"/>
  <c r="A11" i="23"/>
  <c r="A9" i="23"/>
  <c r="A8" i="23"/>
  <c r="A29" i="21" l="1"/>
  <c r="E29" i="21"/>
  <c r="B4" i="1" l="1"/>
  <c r="A31" i="21"/>
  <c r="E31" i="21"/>
  <c r="G9" i="21" l="1"/>
  <c r="G7" i="21" s="1"/>
  <c r="A29" i="20"/>
  <c r="A34" i="20"/>
  <c r="E10" i="21" l="1"/>
  <c r="E13" i="21"/>
  <c r="E11" i="21"/>
  <c r="E16" i="21"/>
  <c r="E15" i="21"/>
  <c r="E19" i="21"/>
  <c r="E14" i="21"/>
  <c r="E9" i="21"/>
  <c r="E21" i="21"/>
  <c r="E23" i="21"/>
  <c r="E22" i="21"/>
  <c r="E18" i="21"/>
  <c r="E25" i="21"/>
  <c r="E26" i="21"/>
  <c r="E27" i="21"/>
  <c r="G6" i="21"/>
  <c r="F6" i="21"/>
  <c r="I6" i="21"/>
  <c r="H6" i="21"/>
  <c r="E6" i="21"/>
  <c r="D6" i="21"/>
  <c r="E7" i="21" l="1"/>
  <c r="F6" i="20"/>
  <c r="I6" i="20" s="1"/>
  <c r="L6" i="20" s="1"/>
  <c r="O6" i="20" s="1"/>
  <c r="R6" i="20" s="1"/>
  <c r="U6" i="20" s="1"/>
  <c r="X6" i="20" s="1"/>
  <c r="AA6" i="20" s="1"/>
  <c r="AD6" i="20" s="1"/>
  <c r="AG6" i="20" s="1"/>
  <c r="AJ6" i="20" s="1"/>
  <c r="AM6" i="20" s="1"/>
  <c r="AP6" i="20" s="1"/>
  <c r="E6" i="20"/>
  <c r="H6" i="20" s="1"/>
  <c r="K6" i="20" s="1"/>
  <c r="N6" i="20" s="1"/>
  <c r="Q6" i="20" s="1"/>
  <c r="T6" i="20" s="1"/>
  <c r="W6" i="20" s="1"/>
  <c r="Z6" i="20" s="1"/>
  <c r="AC6" i="20" s="1"/>
  <c r="AF6" i="20" s="1"/>
  <c r="AI6" i="20" s="1"/>
  <c r="AL6" i="20" s="1"/>
  <c r="AO6" i="20" s="1"/>
  <c r="D6" i="20"/>
  <c r="G6" i="20" s="1"/>
  <c r="J6" i="20" s="1"/>
  <c r="M6" i="20" s="1"/>
  <c r="P6" i="20" s="1"/>
  <c r="S6" i="20" s="1"/>
  <c r="V6" i="20" s="1"/>
  <c r="Y6" i="20" s="1"/>
  <c r="AB6" i="20" s="1"/>
  <c r="AE6" i="20" s="1"/>
  <c r="AH6" i="20" s="1"/>
  <c r="AK6" i="20" s="1"/>
  <c r="AN6" i="20" s="1"/>
  <c r="A7" i="20" l="1"/>
  <c r="A10" i="20"/>
  <c r="A8" i="20"/>
  <c r="A12" i="20"/>
  <c r="A11" i="20"/>
  <c r="A16" i="20"/>
  <c r="A13" i="20"/>
  <c r="A19" i="20"/>
  <c r="A21" i="20"/>
  <c r="A18" i="20"/>
  <c r="A15" i="20"/>
  <c r="A24" i="20"/>
  <c r="A22" i="20"/>
  <c r="A32" i="20"/>
  <c r="A25" i="20"/>
  <c r="A26" i="20"/>
  <c r="A31" i="20"/>
  <c r="A28" i="20"/>
  <c r="A33" i="20"/>
  <c r="A27" i="20"/>
  <c r="A14" i="20"/>
  <c r="A36" i="20"/>
  <c r="A17" i="20"/>
  <c r="A35" i="20"/>
  <c r="A30" i="20"/>
  <c r="A20" i="20"/>
  <c r="A1" i="21" l="1"/>
  <c r="A13" i="21"/>
  <c r="A11" i="21"/>
  <c r="A16" i="21"/>
  <c r="A15" i="21"/>
  <c r="A19" i="21"/>
  <c r="A14" i="21"/>
  <c r="A21" i="21"/>
  <c r="A22" i="21"/>
  <c r="A23" i="21"/>
  <c r="A9" i="21"/>
  <c r="A18" i="21"/>
  <c r="A25" i="21"/>
  <c r="A26" i="21"/>
  <c r="A27" i="21"/>
  <c r="A10" i="21"/>
  <c r="A8" i="21"/>
  <c r="A7" i="21"/>
  <c r="A6" i="21"/>
  <c r="A4" i="20"/>
  <c r="A3" i="20"/>
  <c r="A2" i="20"/>
  <c r="A4" i="21"/>
  <c r="B1" i="1"/>
  <c r="B3" i="1"/>
  <c r="B2" i="1"/>
</calcChain>
</file>

<file path=xl/sharedStrings.xml><?xml version="1.0" encoding="utf-8"?>
<sst xmlns="http://schemas.openxmlformats.org/spreadsheetml/2006/main" count="229" uniqueCount="167">
  <si>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</si>
  <si>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</si>
  <si>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</si>
  <si>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</si>
  <si>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</si>
  <si>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</si>
  <si>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</si>
  <si>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</si>
  <si>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</si>
  <si>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</si>
  <si>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</si>
  <si>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</si>
  <si>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</si>
  <si>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</si>
  <si>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</si>
  <si>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Russian Federation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</si>
  <si>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</si>
  <si>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</si>
  <si>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</si>
  <si>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</si>
  <si>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</si>
  <si>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</si>
  <si>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</si>
  <si>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</si>
  <si>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</si>
  <si>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</si>
  <si>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</si>
  <si>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</si>
  <si>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</si>
  <si>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</si>
  <si>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</si>
  <si>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</si>
  <si>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</si>
  <si>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</si>
  <si>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</si>
  <si>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</si>
  <si>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</si>
  <si>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</si>
  <si>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Росія</t>
  </si>
  <si>
    <t>США</t>
  </si>
  <si>
    <t>Німеччіна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</si>
  <si>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</si>
  <si>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</si>
  <si>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</si>
  <si>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</si>
  <si>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</si>
  <si>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</si>
  <si>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</si>
  <si>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</si>
  <si>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</si>
  <si>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</si>
  <si>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</si>
  <si>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</si>
  <si>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</si>
  <si>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</si>
  <si>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</si>
  <si>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</si>
  <si>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</si>
  <si>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</si>
  <si>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</si>
  <si>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>до змісту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</si>
  <si>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</si>
  <si>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</si>
  <si>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</si>
  <si>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</si>
  <si>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</si>
  <si>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</si>
  <si>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</si>
  <si>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</si>
  <si>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</si>
  <si>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</si>
  <si>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</si>
  <si>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</si>
  <si>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</si>
  <si>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</si>
  <si>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</si>
  <si>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</si>
  <si>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</si>
  <si>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</si>
  <si>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</si>
  <si>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</si>
  <si>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</si>
  <si>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</si>
  <si>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</si>
  <si>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</si>
  <si>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млн. дол. США</t>
  </si>
  <si>
    <t xml:space="preserve">у % до загального обсягу </t>
  </si>
  <si>
    <t>у % до попереднього року</t>
  </si>
  <si>
    <t>% of total</t>
  </si>
  <si>
    <t>Y-o-y chanes, %</t>
  </si>
  <si>
    <t>Латвія</t>
  </si>
  <si>
    <t>Ліберія</t>
  </si>
  <si>
    <t>Liberia</t>
  </si>
  <si>
    <t>Latvia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</si>
  <si>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</si>
  <si>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</si>
  <si>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</si>
  <si>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</si>
  <si>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2. Net compensation of employees (1.1 – 1.a – 1.b)</t>
  </si>
  <si>
    <t>3. Приватні трансферти</t>
  </si>
  <si>
    <t>3. Personal transfers</t>
  </si>
  <si>
    <t xml:space="preserve">  Інші приватні  трансферти</t>
  </si>
  <si>
    <t>Довідково:</t>
  </si>
  <si>
    <t>Memorandum items:</t>
  </si>
  <si>
    <t>Інші країни</t>
  </si>
  <si>
    <t>Країни ЄС</t>
  </si>
  <si>
    <t>за офіційними каналами надходження</t>
  </si>
  <si>
    <t>by official  channel</t>
  </si>
  <si>
    <t>1. Оплата праці</t>
  </si>
  <si>
    <t xml:space="preserve">2. Чиста оплата праці  (1. - 1.а - 1.b)                                           </t>
  </si>
  <si>
    <t xml:space="preserve"> Грошові перекази робітників, що працюють за кордоном більше року</t>
  </si>
  <si>
    <t>Other countries</t>
  </si>
  <si>
    <t>Reference:</t>
  </si>
  <si>
    <t>EU countries</t>
  </si>
  <si>
    <t>Віргінські острови (Брит.)</t>
  </si>
  <si>
    <t>Virgin Islands,British</t>
  </si>
  <si>
    <t>Обсяги грошових переказів у % до ВВП</t>
  </si>
  <si>
    <t>Remittances in percents of GDP</t>
  </si>
  <si>
    <r>
      <t xml:space="preserve">1. Compensation of employees                                                          </t>
    </r>
    <r>
      <rPr>
        <b/>
        <i/>
        <sz val="10"/>
        <color indexed="23"/>
        <rFont val="Arial"/>
        <family val="2"/>
        <charset val="204"/>
      </rPr>
      <t xml:space="preserve"> </t>
    </r>
  </si>
  <si>
    <t>Приватні перекази (2.+ 3.)</t>
  </si>
  <si>
    <t>Personal remittances  (2. + 3.)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</si>
  <si>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</si>
  <si>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</si>
  <si>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</si>
  <si>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</si>
  <si>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 xml:space="preserve">      - через коррахунки банків </t>
  </si>
  <si>
    <t xml:space="preserve">      - через  міжнародні платіжні системи</t>
  </si>
  <si>
    <t>Official channels</t>
  </si>
  <si>
    <t xml:space="preserve">     salaries received from abroad</t>
  </si>
  <si>
    <t xml:space="preserve">     other personal remittances</t>
  </si>
  <si>
    <t xml:space="preserve">      - through banks accounts</t>
  </si>
  <si>
    <t xml:space="preserve">      - through international payment systems</t>
  </si>
  <si>
    <t>Іnformal channels</t>
  </si>
  <si>
    <t>Note 1: Detailed information about methodology and results of the review is available at  https://bank.gov.ua/control/uk/publish/category?cat_id=44001331.</t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</si>
  <si>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</si>
  <si>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</si>
  <si>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</si>
  <si>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</si>
  <si>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</si>
  <si>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</si>
  <si>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</si>
  <si>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</si>
  <si>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</si>
  <si>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</si>
  <si>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</si>
  <si>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</si>
  <si>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2022*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</si>
  <si>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</si>
  <si>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</si>
  <si>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</si>
  <si>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</si>
  <si>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</si>
  <si>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</si>
  <si>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0"/>
        <color rgb="FFFF0000"/>
        <rFont val="Arial"/>
        <family val="2"/>
        <charset val="204"/>
      </rPr>
      <t xml:space="preserve">у лютому-квітні 2022 року не збиралася. </t>
    </r>
    <r>
      <rPr>
        <sz val="10"/>
        <rFont val="Arial"/>
        <family val="2"/>
        <charset val="204"/>
      </rPr>
      <t xml:space="preserve">Оцінка приватних грошових переказів в Україну за 2022 рік здійснена на підставі наявної інформації. 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</si>
  <si>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t>
  </si>
  <si>
    <t>3. United Kingdom are excluded from the data for EU countries since 2015</t>
  </si>
  <si>
    <t>3. Дані за країнами ЄС з 2015 року  наведено без врахування Великої Британії.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</si>
  <si>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systems, and they  include the amounts received through informal channels.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</si>
  <si>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t>
  </si>
  <si>
    <r>
      <t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</t>
    </r>
    <r>
      <rPr>
        <sz val="10"/>
        <rFont val="Arial"/>
        <family val="2"/>
        <charset val="204"/>
      </rPr>
      <t xml:space="preserve">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</si>
  <si>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</si>
  <si>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</si>
  <si>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</si>
  <si>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Примітки:</t>
  </si>
  <si>
    <t>Notes:</t>
  </si>
  <si>
    <t xml:space="preserve">Примітки: </t>
  </si>
  <si>
    <r>
      <rPr>
        <sz val="10"/>
        <rFont val="Arial"/>
        <family val="2"/>
        <charset val="204"/>
      </rPr>
      <t>Notes:</t>
    </r>
    <r>
      <rPr>
        <vertAlign val="superscript"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</si>
</sst>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</numFmts>
  <fonts count="7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</cellStyleXfs>
  <cellXfs count="327">
    <xf numFmtId="0" fontId="0" fillId="0" borderId="0" xfId="0"/>
    <xf numFmtId="0" fontId="40" fillId="28" borderId="0" xfId="79" applyFont="1" applyFill="1" applyBorder="1" applyAlignment="1" applyProtection="1"/>
    <xf numFmtId="0" fontId="40" fillId="28" borderId="0" xfId="79" applyFont="1" applyFill="1" applyAlignment="1" applyProtection="1">
      <alignment horizontal="left"/>
    </xf>
    <xf numFmtId="0" fontId="40" fillId="28" borderId="0" xfId="79" applyFont="1" applyFill="1" applyAlignment="1" applyProtection="1"/>
    <xf numFmtId="0" fontId="41" fillId="28" borderId="0" xfId="0" applyFont="1" applyFill="1" applyBorder="1" applyAlignment="1"/>
    <xf numFmtId="0" fontId="42" fillId="28" borderId="0" xfId="0" applyFont="1" applyFill="1" applyBorder="1" applyAlignment="1">
      <alignment horizontal="left"/>
    </xf>
    <xf numFmtId="0" fontId="45" fillId="28" borderId="19" xfId="0" applyFont="1" applyFill="1" applyBorder="1" applyAlignment="1">
      <alignment horizontal="center" wrapText="1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0" fontId="4" fillId="28" borderId="0" xfId="0" applyFont="1" applyFill="1" applyBorder="1" applyAlignment="1">
      <alignment horizontal="right"/>
    </xf>
    <xf numFmtId="0" fontId="46" fillId="28" borderId="19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1" fontId="4" fillId="28" borderId="0" xfId="0" applyNumberFormat="1" applyFont="1" applyFill="1" applyBorder="1"/>
    <xf numFmtId="0" fontId="47" fillId="28" borderId="19" xfId="0" applyFont="1" applyFill="1" applyBorder="1" applyAlignment="1">
      <alignment horizontal="left" wrapText="1"/>
    </xf>
    <xf numFmtId="1" fontId="42" fillId="28" borderId="16" xfId="0" applyNumberFormat="1" applyFont="1" applyFill="1" applyBorder="1" applyAlignment="1">
      <alignment horizontal="right"/>
    </xf>
    <xf numFmtId="1" fontId="42" fillId="28" borderId="0" xfId="0" applyNumberFormat="1" applyFont="1" applyFill="1" applyBorder="1" applyAlignment="1">
      <alignment horizontal="right"/>
    </xf>
    <xf numFmtId="0" fontId="45" fillId="28" borderId="19" xfId="0" applyFont="1" applyFill="1" applyBorder="1" applyAlignment="1">
      <alignment horizontal="left" wrapText="1"/>
    </xf>
    <xf numFmtId="0" fontId="46" fillId="28" borderId="16" xfId="0" applyFont="1" applyFill="1" applyBorder="1"/>
    <xf numFmtId="0" fontId="41" fillId="28" borderId="18" xfId="0" applyFont="1" applyFill="1" applyBorder="1" applyAlignment="1">
      <alignment horizontal="left" wrapText="1"/>
    </xf>
    <xf numFmtId="1" fontId="4" fillId="28" borderId="13" xfId="0" applyNumberFormat="1" applyFont="1" applyFill="1" applyBorder="1" applyAlignment="1">
      <alignment horizontal="right"/>
    </xf>
    <xf numFmtId="1" fontId="4" fillId="28" borderId="14" xfId="0" applyNumberFormat="1" applyFont="1" applyFill="1" applyBorder="1" applyAlignment="1">
      <alignment horizontal="right"/>
    </xf>
    <xf numFmtId="0" fontId="48" fillId="28" borderId="20" xfId="0" applyFont="1" applyFill="1" applyBorder="1" applyAlignment="1">
      <alignment horizontal="left" wrapText="1"/>
    </xf>
    <xf numFmtId="0" fontId="41" fillId="28" borderId="22" xfId="0" applyFont="1" applyFill="1" applyBorder="1" applyAlignment="1">
      <alignment wrapText="1"/>
    </xf>
    <xf numFmtId="0" fontId="41" fillId="28" borderId="21" xfId="0" applyFont="1" applyFill="1" applyBorder="1" applyAlignment="1">
      <alignment wrapText="1"/>
    </xf>
    <xf numFmtId="0" fontId="4" fillId="28" borderId="0" xfId="0" applyFont="1" applyFill="1" applyBorder="1"/>
    <xf numFmtId="0" fontId="4" fillId="28" borderId="0" xfId="0" applyFont="1" applyFill="1" applyBorder="1" applyAlignment="1"/>
    <xf numFmtId="0" fontId="48" fillId="28" borderId="0" xfId="159" applyFont="1" applyFill="1" applyBorder="1" applyAlignment="1">
      <alignment horizontal="left" vertical="center" wrapText="1"/>
    </xf>
    <xf numFmtId="0" fontId="44" fillId="28" borderId="0" xfId="159" applyFont="1" applyFill="1" applyBorder="1" applyAlignment="1">
      <alignment horizontal="left" vertical="center" wrapText="1"/>
    </xf>
    <xf numFmtId="0" fontId="41" fillId="28" borderId="0" xfId="159" applyFont="1" applyFill="1" applyBorder="1" applyAlignment="1">
      <alignment vertical="center" wrapText="1"/>
    </xf>
    <xf numFmtId="0" fontId="51" fillId="28" borderId="0" xfId="159" applyFont="1" applyFill="1" applyBorder="1" applyAlignment="1">
      <alignment vertical="center" wrapText="1"/>
    </xf>
    <xf numFmtId="0" fontId="4" fillId="28" borderId="0" xfId="0" applyFont="1" applyFill="1" applyAlignment="1">
      <alignment horizontal="centerContinuous"/>
    </xf>
    <xf numFmtId="0" fontId="41" fillId="28" borderId="0" xfId="0" applyFont="1" applyFill="1" applyBorder="1"/>
    <xf numFmtId="0" fontId="52" fillId="28" borderId="0" xfId="0" applyFont="1" applyFill="1"/>
    <xf numFmtId="0" fontId="41" fillId="28" borderId="0" xfId="0" applyFont="1" applyFill="1" applyAlignment="1">
      <alignment horizontal="left"/>
    </xf>
    <xf numFmtId="0" fontId="4" fillId="28" borderId="0" xfId="0" applyFont="1" applyFill="1" applyAlignment="1">
      <alignment wrapText="1"/>
    </xf>
    <xf numFmtId="0" fontId="4" fillId="28" borderId="0" xfId="0" applyFont="1" applyFill="1" applyAlignment="1">
      <alignment horizontal="center"/>
    </xf>
    <xf numFmtId="0" fontId="4" fillId="28" borderId="0" xfId="0" applyFont="1" applyFill="1"/>
    <xf numFmtId="0" fontId="4" fillId="28" borderId="18" xfId="64" applyFont="1" applyFill="1" applyBorder="1" applyAlignment="1">
      <alignment horizontal="centerContinuous" vertical="center"/>
    </xf>
    <xf numFmtId="0" fontId="53" fillId="28" borderId="13" xfId="64" applyFont="1" applyFill="1" applyBorder="1" applyAlignment="1">
      <alignment horizontal="centerContinuous" vertical="center"/>
    </xf>
    <xf numFmtId="0" fontId="46" fillId="28" borderId="0" xfId="64" applyFont="1" applyFill="1" applyBorder="1" applyAlignment="1">
      <alignment horizontal="left" vertical="center"/>
    </xf>
    <xf numFmtId="0" fontId="51" fillId="28" borderId="0" xfId="64" applyFont="1" applyFill="1" applyBorder="1" applyAlignment="1">
      <alignment horizontal="left" vertical="center"/>
    </xf>
    <xf numFmtId="171" fontId="41" fillId="28" borderId="17" xfId="0" applyNumberFormat="1" applyFont="1" applyFill="1" applyBorder="1" applyAlignment="1">
      <alignment horizontal="right"/>
    </xf>
    <xf numFmtId="171" fontId="41" fillId="28" borderId="0" xfId="0" applyNumberFormat="1" applyFont="1" applyFill="1" applyBorder="1" applyAlignment="1">
      <alignment horizontal="right"/>
    </xf>
    <xf numFmtId="0" fontId="4" fillId="28" borderId="16" xfId="0" applyFont="1" applyFill="1" applyBorder="1"/>
    <xf numFmtId="171" fontId="4" fillId="28" borderId="0" xfId="0" applyNumberFormat="1" applyFont="1" applyFill="1" applyBorder="1"/>
    <xf numFmtId="1" fontId="4" fillId="28" borderId="16" xfId="0" applyNumberFormat="1" applyFont="1" applyFill="1" applyBorder="1"/>
    <xf numFmtId="1" fontId="45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 vertical="center"/>
    </xf>
    <xf numFmtId="171" fontId="41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/>
    </xf>
    <xf numFmtId="1" fontId="53" fillId="28" borderId="0" xfId="161" applyNumberFormat="1" applyFont="1" applyFill="1" applyBorder="1" applyAlignment="1">
      <alignment horizontal="left" vertical="center"/>
    </xf>
    <xf numFmtId="0" fontId="53" fillId="28" borderId="0" xfId="64" applyFont="1" applyFill="1" applyBorder="1"/>
    <xf numFmtId="1" fontId="41" fillId="28" borderId="13" xfId="0" applyNumberFormat="1" applyFont="1" applyFill="1" applyBorder="1"/>
    <xf numFmtId="1" fontId="46" fillId="28" borderId="14" xfId="0" applyNumberFormat="1" applyFont="1" applyFill="1" applyBorder="1"/>
    <xf numFmtId="1" fontId="51" fillId="28" borderId="15" xfId="161" applyNumberFormat="1" applyFont="1" applyFill="1" applyBorder="1" applyAlignment="1">
      <alignment horizontal="left" vertical="center"/>
    </xf>
    <xf numFmtId="1" fontId="41" fillId="28" borderId="13" xfId="0" applyNumberFormat="1" applyFont="1" applyFill="1" applyBorder="1" applyAlignment="1">
      <alignment horizontal="right"/>
    </xf>
    <xf numFmtId="171" fontId="41" fillId="28" borderId="15" xfId="0" applyNumberFormat="1" applyFont="1" applyFill="1" applyBorder="1" applyAlignment="1">
      <alignment horizontal="right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0" applyFont="1" applyFill="1" applyBorder="1" applyAlignment="1">
      <alignment wrapText="1"/>
    </xf>
    <xf numFmtId="0" fontId="4" fillId="28" borderId="0" xfId="0" applyFont="1" applyFill="1" applyAlignment="1">
      <alignment horizontal="left"/>
    </xf>
    <xf numFmtId="0" fontId="46" fillId="28" borderId="0" xfId="0" applyFont="1" applyFill="1" applyAlignment="1">
      <alignment horizontal="left"/>
    </xf>
    <xf numFmtId="0" fontId="46" fillId="22" borderId="0" xfId="0" applyFont="1" applyFill="1" applyAlignment="1">
      <alignment horizontal="left"/>
    </xf>
    <xf numFmtId="0" fontId="42" fillId="28" borderId="0" xfId="0" applyFont="1" applyFill="1" applyAlignment="1">
      <alignment horizontal="left"/>
    </xf>
    <xf numFmtId="0" fontId="43" fillId="28" borderId="0" xfId="0" applyFont="1" applyFill="1" applyAlignment="1">
      <alignment horizontal="left"/>
    </xf>
    <xf numFmtId="0" fontId="43" fillId="22" borderId="0" xfId="157" applyFont="1" applyFill="1" applyBorder="1" applyAlignment="1">
      <alignment horizontal="left"/>
    </xf>
    <xf numFmtId="0" fontId="42" fillId="28" borderId="18" xfId="64" applyFont="1" applyFill="1" applyBorder="1" applyAlignment="1">
      <alignment vertical="center"/>
    </xf>
    <xf numFmtId="0" fontId="47" fillId="28" borderId="15" xfId="64" applyFont="1" applyFill="1" applyBorder="1" applyAlignment="1">
      <alignment vertical="center"/>
    </xf>
    <xf numFmtId="0" fontId="47" fillId="28" borderId="14" xfId="64" applyFont="1" applyFill="1" applyBorder="1" applyAlignment="1">
      <alignment vertical="center"/>
    </xf>
    <xf numFmtId="1" fontId="4" fillId="28" borderId="19" xfId="163" applyNumberFormat="1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" fillId="28" borderId="17" xfId="0" applyNumberFormat="1" applyFont="1" applyFill="1" applyBorder="1"/>
    <xf numFmtId="1" fontId="53" fillId="28" borderId="0" xfId="0" applyNumberFormat="1" applyFont="1" applyFill="1" applyBorder="1"/>
    <xf numFmtId="1" fontId="53" fillId="28" borderId="11" xfId="163" applyNumberFormat="1" applyFont="1" applyFill="1" applyBorder="1" applyAlignment="1">
      <alignment horizontal="left" vertical="center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22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52" fillId="28" borderId="16" xfId="0" applyFont="1" applyFill="1" applyBorder="1"/>
    <xf numFmtId="1" fontId="52" fillId="28" borderId="16" xfId="0" applyNumberFormat="1" applyFont="1" applyFill="1" applyBorder="1"/>
    <xf numFmtId="171" fontId="56" fillId="28" borderId="17" xfId="0" applyNumberFormat="1" applyFont="1" applyFill="1" applyBorder="1"/>
    <xf numFmtId="0" fontId="56" fillId="28" borderId="13" xfId="0" applyFont="1" applyFill="1" applyBorder="1"/>
    <xf numFmtId="0" fontId="56" fillId="28" borderId="21" xfId="0" applyFont="1" applyFill="1" applyBorder="1"/>
    <xf numFmtId="171" fontId="56" fillId="28" borderId="22" xfId="0" applyNumberFormat="1" applyFont="1" applyFill="1" applyBorder="1"/>
    <xf numFmtId="171" fontId="52" fillId="28" borderId="16" xfId="0" applyNumberFormat="1" applyFont="1" applyFill="1" applyBorder="1"/>
    <xf numFmtId="171" fontId="52" fillId="28" borderId="0" xfId="0" applyNumberFormat="1" applyFont="1" applyFill="1" applyBorder="1"/>
    <xf numFmtId="171" fontId="52" fillId="28" borderId="17" xfId="0" applyNumberFormat="1" applyFont="1" applyFill="1" applyBorder="1"/>
    <xf numFmtId="171" fontId="52" fillId="28" borderId="21" xfId="0" applyNumberFormat="1" applyFont="1" applyFill="1" applyBorder="1"/>
    <xf numFmtId="171" fontId="52" fillId="28" borderId="11" xfId="0" applyNumberFormat="1" applyFont="1" applyFill="1" applyBorder="1"/>
    <xf numFmtId="171" fontId="52" fillId="28" borderId="22" xfId="0" applyNumberFormat="1" applyFont="1" applyFill="1" applyBorder="1"/>
    <xf numFmtId="0" fontId="57" fillId="28" borderId="0" xfId="79" applyFont="1" applyFill="1" applyAlignment="1" applyProtection="1"/>
    <xf numFmtId="0" fontId="50" fillId="28" borderId="0" xfId="0" applyFont="1" applyFill="1" applyBorder="1" applyAlignment="1">
      <alignment horizontal="justify" vertical="center" readingOrder="1"/>
    </xf>
    <xf numFmtId="0" fontId="47" fillId="28" borderId="0" xfId="159" applyFont="1" applyFill="1" applyBorder="1" applyAlignment="1">
      <alignment wrapText="1"/>
    </xf>
    <xf numFmtId="1" fontId="53" fillId="28" borderId="0" xfId="159" applyNumberFormat="1" applyFont="1" applyFill="1" applyBorder="1" applyAlignment="1">
      <alignment horizontal="left" vertical="center"/>
    </xf>
    <xf numFmtId="1" fontId="53" fillId="28" borderId="0" xfId="159" applyNumberFormat="1" applyFont="1" applyFill="1" applyBorder="1" applyAlignment="1">
      <alignment horizontal="left" vertical="center" wrapText="1"/>
    </xf>
    <xf numFmtId="0" fontId="50" fillId="28" borderId="0" xfId="0" applyFont="1" applyFill="1" applyBorder="1"/>
    <xf numFmtId="0" fontId="51" fillId="28" borderId="0" xfId="156" applyFont="1" applyFill="1" applyBorder="1" applyAlignment="1">
      <alignment wrapText="1"/>
    </xf>
    <xf numFmtId="0" fontId="41" fillId="28" borderId="0" xfId="156" applyFont="1" applyFill="1" applyBorder="1" applyAlignment="1"/>
    <xf numFmtId="0" fontId="53" fillId="28" borderId="0" xfId="162" applyFont="1" applyFill="1" applyBorder="1" applyAlignment="1"/>
    <xf numFmtId="0" fontId="4" fillId="28" borderId="0" xfId="162" applyFont="1" applyFill="1" applyBorder="1" applyAlignment="1"/>
    <xf numFmtId="0" fontId="4" fillId="0" borderId="0" xfId="0" applyFont="1" applyAlignment="1">
      <alignment horizontal="left" vertical="center" readingOrder="1"/>
    </xf>
    <xf numFmtId="0" fontId="58" fillId="0" borderId="0" xfId="0" applyFont="1" applyAlignment="1">
      <alignment horizontal="left" vertical="center" readingOrder="1"/>
    </xf>
    <xf numFmtId="0" fontId="58" fillId="28" borderId="0" xfId="0" applyFont="1" applyFill="1" applyBorder="1" applyAlignment="1"/>
    <xf numFmtId="0" fontId="22" fillId="28" borderId="0" xfId="0" applyFont="1" applyFill="1" applyAlignment="1">
      <alignment wrapText="1"/>
    </xf>
    <xf numFmtId="0" fontId="22" fillId="28" borderId="0" xfId="0" applyFont="1" applyFill="1"/>
    <xf numFmtId="0" fontId="59" fillId="28" borderId="0" xfId="0" applyFont="1" applyFill="1" applyAlignment="1">
      <alignment wrapText="1"/>
    </xf>
    <xf numFmtId="0" fontId="59" fillId="28" borderId="0" xfId="0" applyFont="1" applyFill="1"/>
    <xf numFmtId="0" fontId="43" fillId="28" borderId="19" xfId="0" applyFont="1" applyFill="1" applyBorder="1" applyAlignment="1">
      <alignment horizontal="left" wrapText="1"/>
    </xf>
    <xf numFmtId="0" fontId="60" fillId="28" borderId="0" xfId="0" applyFont="1" applyFill="1"/>
    <xf numFmtId="0" fontId="22" fillId="28" borderId="0" xfId="0" applyFont="1" applyFill="1" applyBorder="1"/>
    <xf numFmtId="0" fontId="22" fillId="28" borderId="0" xfId="0" applyFont="1" applyFill="1" applyBorder="1" applyAlignment="1"/>
    <xf numFmtId="0" fontId="22" fillId="28" borderId="0" xfId="0" applyFont="1" applyFill="1" applyBorder="1" applyAlignment="1">
      <alignment wrapText="1"/>
    </xf>
    <xf numFmtId="0" fontId="58" fillId="28" borderId="0" xfId="0" applyFont="1" applyFill="1" applyAlignment="1">
      <alignment wrapText="1"/>
    </xf>
    <xf numFmtId="0" fontId="58" fillId="28" borderId="0" xfId="0" applyFont="1" applyFill="1"/>
    <xf numFmtId="0" fontId="42" fillId="28" borderId="0" xfId="0" applyFont="1" applyFill="1" applyAlignment="1">
      <alignment horizontal="left" wrapText="1"/>
    </xf>
    <xf numFmtId="0" fontId="42" fillId="28" borderId="0" xfId="0" applyFont="1" applyFill="1" applyBorder="1"/>
    <xf numFmtId="0" fontId="61" fillId="22" borderId="0" xfId="0" applyFont="1" applyFill="1" applyAlignment="1">
      <alignment horizontal="left" wrapText="1"/>
    </xf>
    <xf numFmtId="1" fontId="4" fillId="28" borderId="0" xfId="161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1" fillId="28" borderId="0" xfId="156" applyFont="1" applyFill="1" applyBorder="1"/>
    <xf numFmtId="0" fontId="51" fillId="28" borderId="0" xfId="156" applyFont="1" applyFill="1" applyBorder="1"/>
    <xf numFmtId="0" fontId="4" fillId="28" borderId="0" xfId="160" applyFont="1" applyFill="1" applyBorder="1"/>
    <xf numFmtId="0" fontId="53" fillId="28" borderId="0" xfId="160" applyFont="1" applyFill="1" applyBorder="1"/>
    <xf numFmtId="0" fontId="53" fillId="28" borderId="0" xfId="162" applyFont="1" applyFill="1" applyBorder="1"/>
    <xf numFmtId="1" fontId="41" fillId="28" borderId="0" xfId="0" applyNumberFormat="1" applyFont="1" applyFill="1" applyBorder="1" applyAlignment="1">
      <alignment horizontal="center" vertical="center" wrapText="1"/>
    </xf>
    <xf numFmtId="0" fontId="56" fillId="28" borderId="0" xfId="0" applyFont="1" applyFill="1"/>
    <xf numFmtId="0" fontId="42" fillId="28" borderId="0" xfId="0" applyFont="1" applyFill="1" applyAlignment="1"/>
    <xf numFmtId="0" fontId="42" fillId="28" borderId="0" xfId="0" applyFont="1" applyFill="1"/>
    <xf numFmtId="0" fontId="42" fillId="28" borderId="0" xfId="0" applyFont="1" applyFill="1" applyBorder="1" applyAlignment="1">
      <alignment horizontal="right"/>
    </xf>
    <xf numFmtId="0" fontId="43" fillId="22" borderId="0" xfId="0" applyFont="1" applyFill="1" applyAlignment="1">
      <alignment horizontal="left"/>
    </xf>
    <xf numFmtId="0" fontId="62" fillId="28" borderId="0" xfId="0" applyFont="1" applyFill="1"/>
    <xf numFmtId="0" fontId="63" fillId="28" borderId="0" xfId="79" applyFont="1" applyFill="1" applyAlignment="1" applyProtection="1">
      <alignment wrapText="1"/>
    </xf>
    <xf numFmtId="2" fontId="63" fillId="28" borderId="0" xfId="79" applyNumberFormat="1" applyFont="1" applyFill="1" applyAlignment="1" applyProtection="1">
      <alignment horizontal="left" wrapText="1"/>
    </xf>
    <xf numFmtId="0" fontId="40" fillId="28" borderId="0" xfId="79" applyFont="1" applyFill="1" applyAlignment="1" applyProtection="1">
      <alignment wrapText="1"/>
    </xf>
    <xf numFmtId="0" fontId="62" fillId="28" borderId="0" xfId="0" applyFont="1" applyFill="1" applyAlignment="1">
      <alignment wrapText="1"/>
    </xf>
    <xf numFmtId="0" fontId="59" fillId="28" borderId="21" xfId="0" applyFont="1" applyFill="1" applyBorder="1"/>
    <xf numFmtId="0" fontId="59" fillId="28" borderId="11" xfId="0" applyFont="1" applyFill="1" applyBorder="1"/>
    <xf numFmtId="1" fontId="22" fillId="28" borderId="14" xfId="0" applyNumberFormat="1" applyFont="1" applyFill="1" applyBorder="1"/>
    <xf numFmtId="0" fontId="22" fillId="28" borderId="0" xfId="0" applyFont="1" applyFill="1" applyAlignment="1"/>
    <xf numFmtId="1" fontId="42" fillId="28" borderId="0" xfId="0" applyNumberFormat="1" applyFont="1" applyFill="1" applyBorder="1" applyAlignment="1">
      <alignment horizontal="center" vertical="center" wrapText="1"/>
    </xf>
    <xf numFmtId="0" fontId="41" fillId="28" borderId="0" xfId="0" applyFont="1" applyFill="1" applyBorder="1" applyAlignment="1">
      <alignment horizontal="center" vertical="center" wrapText="1"/>
    </xf>
    <xf numFmtId="0" fontId="56" fillId="28" borderId="15" xfId="0" applyFont="1" applyFill="1" applyBorder="1"/>
    <xf numFmtId="0" fontId="47" fillId="28" borderId="24" xfId="64" applyFont="1" applyFill="1" applyBorder="1" applyAlignment="1">
      <alignment vertical="center"/>
    </xf>
    <xf numFmtId="0" fontId="47" fillId="28" borderId="3" xfId="64" applyFont="1" applyFill="1" applyBorder="1" applyAlignment="1">
      <alignment vertical="center"/>
    </xf>
    <xf numFmtId="171" fontId="4" fillId="28" borderId="24" xfId="0" applyNumberFormat="1" applyFont="1" applyFill="1" applyBorder="1" applyAlignment="1">
      <alignment horizontal="center" vertical="center" textRotation="90" wrapText="1"/>
    </xf>
    <xf numFmtId="171" fontId="4" fillId="28" borderId="23" xfId="0" applyNumberFormat="1" applyFont="1" applyFill="1" applyBorder="1" applyAlignment="1">
      <alignment horizontal="center" vertical="center" textRotation="90" wrapText="1"/>
    </xf>
    <xf numFmtId="1" fontId="42" fillId="28" borderId="12" xfId="0" applyNumberFormat="1" applyFont="1" applyFill="1" applyBorder="1" applyAlignment="1">
      <alignment horizontal="center" vertical="center" textRotation="90" wrapText="1"/>
    </xf>
    <xf numFmtId="171" fontId="4" fillId="28" borderId="12" xfId="0" applyNumberFormat="1" applyFont="1" applyFill="1" applyBorder="1" applyAlignment="1">
      <alignment horizontal="center" vertical="center" textRotation="90" wrapText="1"/>
    </xf>
    <xf numFmtId="171" fontId="42" fillId="28" borderId="3" xfId="0" applyNumberFormat="1" applyFont="1" applyFill="1" applyBorder="1" applyAlignment="1">
      <alignment horizontal="center" vertical="center" textRotation="90" wrapText="1"/>
    </xf>
    <xf numFmtId="171" fontId="42" fillId="28" borderId="23" xfId="0" applyNumberFormat="1" applyFont="1" applyFill="1" applyBorder="1" applyAlignment="1">
      <alignment horizontal="center" vertical="center" textRotation="90" wrapText="1"/>
    </xf>
    <xf numFmtId="171" fontId="4" fillId="28" borderId="3" xfId="0" applyNumberFormat="1" applyFont="1" applyFill="1" applyBorder="1" applyAlignment="1">
      <alignment horizontal="center" vertical="center" textRotation="90" wrapText="1"/>
    </xf>
    <xf numFmtId="171" fontId="56" fillId="28" borderId="15" xfId="0" applyNumberFormat="1" applyFont="1" applyFill="1" applyBorder="1"/>
    <xf numFmtId="171" fontId="52" fillId="28" borderId="14" xfId="0" applyNumberFormat="1" applyFont="1" applyFill="1" applyBorder="1"/>
    <xf numFmtId="1" fontId="42" fillId="28" borderId="0" xfId="0" applyNumberFormat="1" applyFont="1" applyFill="1" applyBorder="1"/>
    <xf numFmtId="0" fontId="43" fillId="28" borderId="0" xfId="0" applyFont="1" applyFill="1" applyBorder="1" applyAlignment="1">
      <alignment wrapText="1"/>
    </xf>
    <xf numFmtId="0" fontId="46" fillId="28" borderId="0" xfId="0" applyFont="1" applyFill="1" applyBorder="1" applyAlignment="1">
      <alignment horizontal="center"/>
    </xf>
    <xf numFmtId="0" fontId="46" fillId="28" borderId="0" xfId="0" applyFont="1" applyFill="1" applyBorder="1" applyAlignment="1">
      <alignment horizontal="left" wrapText="1"/>
    </xf>
    <xf numFmtId="0" fontId="47" fillId="28" borderId="0" xfId="0" applyFont="1" applyFill="1" applyBorder="1" applyAlignment="1">
      <alignment horizontal="left" vertical="center" wrapText="1"/>
    </xf>
    <xf numFmtId="0" fontId="43" fillId="28" borderId="0" xfId="0" applyFont="1" applyFill="1" applyBorder="1"/>
    <xf numFmtId="0" fontId="46" fillId="28" borderId="0" xfId="0" applyFont="1" applyFill="1" applyBorder="1" applyAlignment="1">
      <alignment wrapText="1"/>
    </xf>
    <xf numFmtId="0" fontId="46" fillId="28" borderId="0" xfId="0" applyFont="1" applyFill="1" applyBorder="1"/>
    <xf numFmtId="0" fontId="60" fillId="28" borderId="20" xfId="0" applyFont="1" applyFill="1" applyBorder="1"/>
    <xf numFmtId="0" fontId="60" fillId="28" borderId="11" xfId="0" applyFont="1" applyFill="1" applyBorder="1"/>
    <xf numFmtId="0" fontId="42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1" fontId="42" fillId="28" borderId="3" xfId="0" applyNumberFormat="1" applyFont="1" applyFill="1" applyBorder="1" applyAlignment="1">
      <alignment horizontal="center" vertical="center" wrapText="1"/>
    </xf>
    <xf numFmtId="1" fontId="41" fillId="28" borderId="3" xfId="0" applyNumberFormat="1" applyFont="1" applyFill="1" applyBorder="1" applyAlignment="1">
      <alignment horizontal="center" vertical="center" wrapText="1"/>
    </xf>
    <xf numFmtId="0" fontId="41" fillId="28" borderId="3" xfId="0" applyFont="1" applyFill="1" applyBorder="1" applyAlignment="1">
      <alignment horizontal="center" vertical="center" wrapText="1"/>
    </xf>
    <xf numFmtId="171" fontId="41" fillId="28" borderId="15" xfId="0" applyNumberFormat="1" applyFont="1" applyFill="1" applyBorder="1"/>
    <xf numFmtId="0" fontId="53" fillId="28" borderId="0" xfId="158" applyFont="1" applyFill="1" applyBorder="1"/>
    <xf numFmtId="0" fontId="46" fillId="28" borderId="17" xfId="0" applyFont="1" applyFill="1" applyBorder="1" applyAlignment="1">
      <alignment horizontal="left" wrapText="1"/>
    </xf>
    <xf numFmtId="1" fontId="22" fillId="28" borderId="0" xfId="0" applyNumberFormat="1" applyFont="1" applyFill="1" applyBorder="1"/>
    <xf numFmtId="0" fontId="45" fillId="28" borderId="17" xfId="0" applyFont="1" applyFill="1" applyBorder="1" applyAlignment="1">
      <alignment horizontal="left" wrapText="1"/>
    </xf>
    <xf numFmtId="0" fontId="64" fillId="28" borderId="17" xfId="0" applyFont="1" applyFill="1" applyBorder="1" applyAlignment="1">
      <alignment horizontal="left" wrapText="1"/>
    </xf>
    <xf numFmtId="0" fontId="45" fillId="28" borderId="17" xfId="0" applyFont="1" applyFill="1" applyBorder="1" applyAlignment="1">
      <alignment wrapText="1"/>
    </xf>
    <xf numFmtId="0" fontId="65" fillId="28" borderId="17" xfId="0" applyFont="1" applyFill="1" applyBorder="1" applyAlignment="1">
      <alignment wrapText="1"/>
    </xf>
    <xf numFmtId="0" fontId="64" fillId="28" borderId="16" xfId="0" applyFont="1" applyFill="1" applyBorder="1"/>
    <xf numFmtId="0" fontId="65" fillId="28" borderId="16" xfId="0" applyFont="1" applyFill="1" applyBorder="1"/>
    <xf numFmtId="0" fontId="45" fillId="28" borderId="16" xfId="0" applyFont="1" applyFill="1" applyBorder="1"/>
    <xf numFmtId="0" fontId="60" fillId="28" borderId="19" xfId="0" applyFont="1" applyFill="1" applyBorder="1"/>
    <xf numFmtId="0" fontId="60" fillId="28" borderId="0" xfId="0" applyFont="1" applyFill="1" applyBorder="1"/>
    <xf numFmtId="0" fontId="22" fillId="28" borderId="15" xfId="0" applyFont="1" applyFill="1" applyBorder="1"/>
    <xf numFmtId="0" fontId="22" fillId="28" borderId="17" xfId="0" applyFont="1" applyFill="1" applyBorder="1"/>
    <xf numFmtId="0" fontId="60" fillId="28" borderId="17" xfId="0" applyFont="1" applyFill="1" applyBorder="1"/>
    <xf numFmtId="0" fontId="66" fillId="28" borderId="19" xfId="0" applyFont="1" applyFill="1" applyBorder="1" applyAlignment="1">
      <alignment horizontal="left" wrapText="1"/>
    </xf>
    <xf numFmtId="0" fontId="67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45" fillId="28" borderId="0" xfId="0" applyFont="1" applyFill="1" applyBorder="1" applyAlignment="1">
      <alignment horizontal="left" wrapText="1"/>
    </xf>
    <xf numFmtId="0" fontId="60" fillId="28" borderId="16" xfId="0" applyFont="1" applyFill="1" applyBorder="1"/>
    <xf numFmtId="1" fontId="67" fillId="28" borderId="16" xfId="0" applyNumberFormat="1" applyFont="1" applyFill="1" applyBorder="1" applyAlignment="1">
      <alignment horizontal="right"/>
    </xf>
    <xf numFmtId="1" fontId="67" fillId="28" borderId="0" xfId="0" applyNumberFormat="1" applyFont="1" applyFill="1" applyBorder="1" applyAlignment="1">
      <alignment horizontal="right"/>
    </xf>
    <xf numFmtId="0" fontId="68" fillId="28" borderId="0" xfId="0" applyFont="1" applyFill="1"/>
    <xf numFmtId="0" fontId="67" fillId="28" borderId="16" xfId="0" applyFont="1" applyFill="1" applyBorder="1" applyAlignment="1">
      <alignment horizontal="right"/>
    </xf>
    <xf numFmtId="0" fontId="67" fillId="28" borderId="0" xfId="0" applyFont="1" applyFill="1" applyBorder="1" applyAlignment="1">
      <alignment horizontal="right"/>
    </xf>
    <xf numFmtId="1" fontId="67" fillId="28" borderId="0" xfId="0" applyNumberFormat="1" applyFont="1" applyFill="1" applyBorder="1"/>
    <xf numFmtId="1" fontId="66" fillId="28" borderId="16" xfId="0" applyNumberFormat="1" applyFont="1" applyFill="1" applyBorder="1" applyAlignment="1">
      <alignment horizontal="right"/>
    </xf>
    <xf numFmtId="1" fontId="66" fillId="28" borderId="0" xfId="0" applyNumberFormat="1" applyFont="1" applyFill="1" applyBorder="1" applyAlignment="1">
      <alignment horizontal="right"/>
    </xf>
    <xf numFmtId="1" fontId="69" fillId="28" borderId="0" xfId="0" applyNumberFormat="1" applyFont="1" applyFill="1" applyBorder="1"/>
    <xf numFmtId="0" fontId="69" fillId="28" borderId="0" xfId="0" applyFont="1" applyFill="1"/>
    <xf numFmtId="0" fontId="52" fillId="28" borderId="0" xfId="0" applyFont="1" applyFill="1" applyBorder="1"/>
    <xf numFmtId="0" fontId="52" fillId="28" borderId="17" xfId="0" applyFont="1" applyFill="1" applyBorder="1"/>
    <xf numFmtId="0" fontId="41" fillId="28" borderId="0" xfId="0" applyFont="1" applyFill="1" applyAlignment="1">
      <alignment horizontal="center"/>
    </xf>
    <xf numFmtId="0" fontId="45" fillId="28" borderId="15" xfId="64" applyFont="1" applyFill="1" applyBorder="1" applyAlignment="1">
      <alignment horizontal="centerContinuous" vertical="center"/>
    </xf>
    <xf numFmtId="1" fontId="41" fillId="28" borderId="19" xfId="0" applyNumberFormat="1" applyFont="1" applyFill="1" applyBorder="1"/>
    <xf numFmtId="1" fontId="4" fillId="28" borderId="19" xfId="0" applyNumberFormat="1" applyFont="1" applyFill="1" applyBorder="1"/>
    <xf numFmtId="1" fontId="41" fillId="28" borderId="18" xfId="0" applyNumberFormat="1" applyFont="1" applyFill="1" applyBorder="1"/>
    <xf numFmtId="0" fontId="4" fillId="22" borderId="0" xfId="162" applyFont="1" applyFill="1"/>
    <xf numFmtId="0" fontId="42" fillId="28" borderId="0" xfId="0" applyFont="1" applyFill="1" applyAlignment="1">
      <alignment readingOrder="1"/>
    </xf>
    <xf numFmtId="0" fontId="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readingOrder="1"/>
    </xf>
    <xf numFmtId="0" fontId="42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vertical="top" readingOrder="1"/>
    </xf>
    <xf numFmtId="0" fontId="4" fillId="28" borderId="0" xfId="0" applyFont="1" applyFill="1" applyAlignment="1">
      <alignment horizontal="left" vertical="center" readingOrder="1"/>
    </xf>
    <xf numFmtId="0" fontId="4" fillId="22" borderId="0" xfId="0" applyFont="1" applyFill="1"/>
    <xf numFmtId="0" fontId="69" fillId="28" borderId="0" xfId="0" applyFont="1" applyFill="1" applyBorder="1"/>
    <xf numFmtId="0" fontId="68" fillId="28" borderId="0" xfId="0" applyFont="1" applyFill="1" applyBorder="1"/>
    <xf numFmtId="0" fontId="22" fillId="28" borderId="14" xfId="0" applyFont="1" applyFill="1" applyBorder="1"/>
    <xf numFmtId="0" fontId="70" fillId="28" borderId="13" xfId="0" applyFont="1" applyFill="1" applyBorder="1"/>
    <xf numFmtId="1" fontId="56" fillId="28" borderId="21" xfId="0" applyNumberFormat="1" applyFont="1" applyFill="1" applyBorder="1"/>
    <xf numFmtId="0" fontId="4" fillId="28" borderId="0" xfId="0" applyFont="1" applyFill="1" applyBorder="1" applyAlignment="1">
      <alignment horizontal="left"/>
    </xf>
    <xf numFmtId="171" fontId="59" fillId="28" borderId="11" xfId="0" applyNumberFormat="1" applyFont="1" applyFill="1" applyBorder="1"/>
    <xf numFmtId="0" fontId="0" fillId="0" borderId="0" xfId="0" applyAlignment="1">
      <alignment wrapText="1"/>
    </xf>
    <xf numFmtId="0" fontId="4" fillId="28" borderId="0" xfId="0" applyFont="1" applyFill="1" applyAlignment="1">
      <alignment horizontal="left" wrapText="1"/>
    </xf>
    <xf numFmtId="0" fontId="4" fillId="0" borderId="0" xfId="159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1" fontId="41" fillId="28" borderId="0" xfId="0" applyNumberFormat="1" applyFont="1" applyFill="1" applyBorder="1" applyAlignment="1">
      <alignment horizontal="right"/>
    </xf>
    <xf numFmtId="1" fontId="41" fillId="28" borderId="12" xfId="0" applyNumberFormat="1" applyFont="1" applyFill="1" applyBorder="1" applyAlignment="1">
      <alignment horizontal="center" vertical="center" wrapText="1"/>
    </xf>
    <xf numFmtId="0" fontId="56" fillId="28" borderId="16" xfId="0" applyFont="1" applyFill="1" applyBorder="1"/>
    <xf numFmtId="0" fontId="56" fillId="28" borderId="14" xfId="0" applyFont="1" applyFill="1" applyBorder="1"/>
    <xf numFmtId="1" fontId="46" fillId="28" borderId="0" xfId="0" applyNumberFormat="1" applyFont="1" applyFill="1" applyBorder="1"/>
    <xf numFmtId="0" fontId="56" fillId="28" borderId="0" xfId="0" applyFont="1" applyFill="1" applyBorder="1"/>
    <xf numFmtId="0" fontId="54" fillId="28" borderId="16" xfId="0" applyFont="1" applyFill="1" applyBorder="1"/>
    <xf numFmtId="1" fontId="51" fillId="28" borderId="17" xfId="161" applyNumberFormat="1" applyFont="1" applyFill="1" applyBorder="1" applyAlignment="1">
      <alignment horizontal="left" vertical="center"/>
    </xf>
    <xf numFmtId="1" fontId="41" fillId="28" borderId="16" xfId="0" applyNumberFormat="1" applyFont="1" applyFill="1" applyBorder="1" applyAlignment="1">
      <alignment horizontal="right"/>
    </xf>
    <xf numFmtId="1" fontId="41" fillId="28" borderId="16" xfId="0" applyNumberFormat="1" applyFont="1" applyFill="1" applyBorder="1"/>
    <xf numFmtId="171" fontId="41" fillId="28" borderId="17" xfId="0" applyNumberFormat="1" applyFont="1" applyFill="1" applyBorder="1"/>
    <xf numFmtId="1" fontId="41" fillId="28" borderId="14" xfId="0" applyNumberFormat="1" applyFont="1" applyFill="1" applyBorder="1"/>
    <xf numFmtId="1" fontId="51" fillId="28" borderId="14" xfId="161" applyNumberFormat="1" applyFont="1" applyFill="1" applyBorder="1" applyAlignment="1">
      <alignment horizontal="left" vertical="center"/>
    </xf>
    <xf numFmtId="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/>
    <xf numFmtId="1" fontId="56" fillId="28" borderId="14" xfId="0" applyNumberFormat="1" applyFont="1" applyFill="1" applyBorder="1"/>
    <xf numFmtId="171" fontId="56" fillId="28" borderId="14" xfId="0" applyNumberFormat="1" applyFont="1" applyFill="1" applyBorder="1"/>
    <xf numFmtId="0" fontId="41" fillId="28" borderId="14" xfId="0" applyFont="1" applyFill="1" applyBorder="1"/>
    <xf numFmtId="1" fontId="4" fillId="28" borderId="16" xfId="163" applyNumberFormat="1" applyFont="1" applyFill="1" applyBorder="1" applyAlignment="1">
      <alignment horizontal="left" vertical="center"/>
    </xf>
    <xf numFmtId="1" fontId="4" fillId="28" borderId="21" xfId="163" applyNumberFormat="1" applyFont="1" applyFill="1" applyBorder="1" applyAlignment="1">
      <alignment horizontal="left" vertical="center"/>
    </xf>
    <xf numFmtId="0" fontId="61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 wrapText="1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" fillId="22" borderId="0" xfId="0" applyFont="1" applyFill="1" applyBorder="1" applyAlignment="1">
      <alignment horizontal="center" vertical="center" textRotation="90" wrapText="1"/>
    </xf>
    <xf numFmtId="1" fontId="4" fillId="28" borderId="0" xfId="163" applyNumberFormat="1" applyFont="1" applyFill="1" applyBorder="1" applyAlignment="1">
      <alignment vertical="center" wrapText="1"/>
    </xf>
    <xf numFmtId="0" fontId="50" fillId="28" borderId="0" xfId="0" applyFont="1" applyFill="1" applyAlignment="1">
      <alignment vertical="center" wrapText="1"/>
    </xf>
    <xf numFmtId="0" fontId="4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/>
    </xf>
    <xf numFmtId="0" fontId="41" fillId="28" borderId="21" xfId="0" applyFont="1" applyFill="1" applyBorder="1"/>
    <xf numFmtId="1" fontId="42" fillId="28" borderId="19" xfId="0" applyNumberFormat="1" applyFont="1" applyFill="1" applyBorder="1"/>
    <xf numFmtId="0" fontId="43" fillId="28" borderId="0" xfId="64" applyFont="1" applyFill="1" applyBorder="1" applyAlignment="1">
      <alignment horizontal="left" vertical="center"/>
    </xf>
    <xf numFmtId="0" fontId="47" fillId="28" borderId="0" xfId="64" applyFont="1" applyFill="1" applyBorder="1" applyAlignment="1">
      <alignment horizontal="left" vertical="center"/>
    </xf>
    <xf numFmtId="1" fontId="42" fillId="28" borderId="16" xfId="0" applyNumberFormat="1" applyFont="1" applyFill="1" applyBorder="1" applyAlignment="1"/>
    <xf numFmtId="171" fontId="48" fillId="28" borderId="17" xfId="0" applyNumberFormat="1" applyFont="1" applyFill="1" applyBorder="1" applyAlignment="1"/>
    <xf numFmtId="171" fontId="48" fillId="28" borderId="0" xfId="0" applyNumberFormat="1" applyFont="1" applyFill="1" applyBorder="1" applyAlignment="1"/>
    <xf numFmtId="0" fontId="42" fillId="28" borderId="16" xfId="0" applyFont="1" applyFill="1" applyBorder="1"/>
    <xf numFmtId="1" fontId="54" fillId="28" borderId="16" xfId="0" applyNumberFormat="1" applyFont="1" applyFill="1" applyBorder="1"/>
    <xf numFmtId="171" fontId="55" fillId="28" borderId="17" xfId="0" applyNumberFormat="1" applyFont="1" applyFill="1" applyBorder="1"/>
    <xf numFmtId="0" fontId="42" fillId="0" borderId="16" xfId="0" applyFont="1" applyFill="1" applyBorder="1"/>
    <xf numFmtId="0" fontId="43" fillId="28" borderId="0" xfId="0" applyFont="1" applyFill="1" applyBorder="1" applyAlignment="1">
      <alignment horizontal="left" wrapText="1"/>
    </xf>
    <xf numFmtId="0" fontId="42" fillId="28" borderId="3" xfId="64" applyFont="1" applyFill="1" applyBorder="1" applyAlignment="1">
      <alignment horizontal="center" vertical="center"/>
    </xf>
    <xf numFmtId="171" fontId="42" fillId="28" borderId="12" xfId="0" applyNumberFormat="1" applyFont="1" applyFill="1" applyBorder="1" applyAlignment="1">
      <alignment horizontal="center" vertical="center" textRotation="90" wrapText="1"/>
    </xf>
    <xf numFmtId="171" fontId="42" fillId="28" borderId="24" xfId="0" applyNumberFormat="1" applyFont="1" applyFill="1" applyBorder="1" applyAlignment="1">
      <alignment horizontal="center" vertical="center" textRotation="90" wrapText="1"/>
    </xf>
    <xf numFmtId="0" fontId="42" fillId="28" borderId="3" xfId="64" applyFont="1" applyFill="1" applyBorder="1" applyAlignment="1">
      <alignment horizontal="centerContinuous" vertical="center"/>
    </xf>
    <xf numFmtId="0" fontId="43" fillId="28" borderId="24" xfId="64" applyFont="1" applyFill="1" applyBorder="1" applyAlignment="1">
      <alignment horizontal="centerContinuous" vertical="center"/>
    </xf>
    <xf numFmtId="0" fontId="47" fillId="28" borderId="12" xfId="64" applyFont="1" applyFill="1" applyBorder="1" applyAlignment="1">
      <alignment horizontal="centerContinuous" vertical="center"/>
    </xf>
    <xf numFmtId="0" fontId="59" fillId="28" borderId="0" xfId="0" applyFont="1" applyFill="1" applyBorder="1"/>
    <xf numFmtId="0" fontId="58" fillId="28" borderId="0" xfId="0" applyFont="1" applyFill="1" applyBorder="1"/>
    <xf numFmtId="0" fontId="4" fillId="0" borderId="0" xfId="0" applyFont="1" applyFill="1" applyBorder="1"/>
    <xf numFmtId="0" fontId="42" fillId="28" borderId="0" xfId="0" applyFont="1" applyFill="1" applyBorder="1" applyAlignment="1"/>
    <xf numFmtId="0" fontId="41" fillId="28" borderId="0" xfId="0" applyFont="1" applyFill="1" applyBorder="1" applyAlignment="1">
      <alignment horizontal="left"/>
    </xf>
    <xf numFmtId="0" fontId="52" fillId="28" borderId="0" xfId="0" applyFont="1" applyFill="1" applyBorder="1" applyAlignment="1">
      <alignment horizontal="left"/>
    </xf>
    <xf numFmtId="0" fontId="52" fillId="28" borderId="0" xfId="0" applyFont="1" applyFill="1" applyBorder="1" applyAlignment="1"/>
    <xf numFmtId="0" fontId="61" fillId="22" borderId="0" xfId="0" applyFont="1" applyFill="1" applyBorder="1" applyAlignment="1">
      <alignment horizontal="left" wrapText="1"/>
    </xf>
    <xf numFmtId="0" fontId="61" fillId="22" borderId="0" xfId="0" applyFont="1" applyFill="1" applyBorder="1" applyAlignment="1">
      <alignment wrapText="1"/>
    </xf>
    <xf numFmtId="0" fontId="40" fillId="28" borderId="0" xfId="79" applyFont="1" applyFill="1" applyBorder="1" applyAlignment="1" applyProtection="1">
      <alignment wrapText="1"/>
    </xf>
    <xf numFmtId="0" fontId="62" fillId="28" borderId="0" xfId="0" applyFont="1" applyFill="1" applyBorder="1"/>
    <xf numFmtId="0" fontId="52" fillId="0" borderId="16" xfId="0" applyFont="1" applyFill="1" applyBorder="1"/>
    <xf numFmtId="1" fontId="42" fillId="28" borderId="13" xfId="0" applyNumberFormat="1" applyFont="1" applyFill="1" applyBorder="1" applyAlignment="1">
      <alignment horizontal="right"/>
    </xf>
    <xf numFmtId="1" fontId="42" fillId="28" borderId="14" xfId="0" applyNumberFormat="1" applyFont="1" applyFill="1" applyBorder="1" applyAlignment="1">
      <alignment horizontal="right"/>
    </xf>
    <xf numFmtId="0" fontId="60" fillId="28" borderId="14" xfId="0" applyFont="1" applyFill="1" applyBorder="1"/>
    <xf numFmtId="0" fontId="69" fillId="28" borderId="17" xfId="0" applyFont="1" applyFill="1" applyBorder="1"/>
    <xf numFmtId="0" fontId="68" fillId="28" borderId="17" xfId="0" applyFont="1" applyFill="1" applyBorder="1"/>
    <xf numFmtId="0" fontId="59" fillId="0" borderId="22" xfId="0" applyFont="1" applyFill="1" applyBorder="1"/>
    <xf numFmtId="0" fontId="60" fillId="28" borderId="15" xfId="0" applyFont="1" applyFill="1" applyBorder="1"/>
    <xf numFmtId="0" fontId="4" fillId="28" borderId="0" xfId="64" applyFont="1" applyFill="1" applyBorder="1"/>
    <xf numFmtId="171" fontId="55" fillId="28" borderId="0" xfId="0" applyNumberFormat="1" applyFont="1" applyFill="1" applyBorder="1"/>
    <xf numFmtId="171" fontId="56" fillId="28" borderId="0" xfId="0" applyNumberFormat="1" applyFont="1" applyFill="1" applyBorder="1"/>
    <xf numFmtId="171" fontId="56" fillId="28" borderId="11" xfId="0" applyNumberFormat="1" applyFont="1" applyFill="1" applyBorder="1"/>
    <xf numFmtId="0" fontId="56" fillId="28" borderId="17" xfId="0" applyFont="1" applyFill="1" applyBorder="1"/>
    <xf numFmtId="0" fontId="4" fillId="28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3" fillId="0" borderId="0" xfId="0" applyFont="1" applyAlignment="1">
      <alignment horizontal="left" wrapText="1"/>
    </xf>
    <xf numFmtId="0" fontId="4" fillId="28" borderId="14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50" fillId="0" borderId="0" xfId="0" applyFont="1" applyAlignment="1">
      <alignment horizontal="left" vertical="center" wrapText="1"/>
    </xf>
    <xf numFmtId="0" fontId="41" fillId="28" borderId="0" xfId="0" applyFont="1" applyFill="1" applyBorder="1" applyAlignment="1">
      <alignment horizontal="left" wrapText="1"/>
    </xf>
    <xf numFmtId="0" fontId="50" fillId="28" borderId="0" xfId="0" applyFont="1" applyFill="1" applyBorder="1" applyAlignment="1">
      <alignment horizontal="left" wrapText="1" readingOrder="1"/>
    </xf>
    <xf numFmtId="0" fontId="49" fillId="28" borderId="0" xfId="0" applyFont="1" applyFill="1" applyBorder="1" applyAlignment="1">
      <alignment horizontal="left" wrapText="1" readingOrder="1"/>
    </xf>
    <xf numFmtId="0" fontId="43" fillId="28" borderId="18" xfId="0" applyFont="1" applyFill="1" applyBorder="1" applyAlignment="1">
      <alignment horizontal="center" vertical="center"/>
    </xf>
    <xf numFmtId="0" fontId="43" fillId="28" borderId="3" xfId="0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center" vertical="center"/>
    </xf>
    <xf numFmtId="1" fontId="43" fillId="28" borderId="18" xfId="157" applyNumberFormat="1" applyFont="1" applyFill="1" applyBorder="1" applyAlignment="1">
      <alignment horizontal="center" vertical="center"/>
    </xf>
    <xf numFmtId="1" fontId="43" fillId="28" borderId="3" xfId="157" applyNumberFormat="1" applyFont="1" applyFill="1" applyBorder="1" applyAlignment="1">
      <alignment horizontal="center" vertical="center"/>
    </xf>
    <xf numFmtId="0" fontId="42" fillId="28" borderId="3" xfId="0" applyFont="1" applyFill="1" applyBorder="1" applyAlignment="1">
      <alignment horizontal="center" vertical="center"/>
    </xf>
    <xf numFmtId="0" fontId="4" fillId="22" borderId="0" xfId="0" applyFont="1" applyFill="1" applyAlignment="1">
      <alignment horizontal="left" wrapText="1"/>
    </xf>
    <xf numFmtId="0" fontId="61" fillId="22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" fontId="42" fillId="28" borderId="13" xfId="0" applyNumberFormat="1" applyFont="1" applyFill="1" applyBorder="1" applyAlignment="1">
      <alignment horizontal="center" vertical="center" wrapText="1"/>
    </xf>
    <xf numFmtId="1" fontId="42" fillId="28" borderId="15" xfId="0" applyNumberFormat="1" applyFont="1" applyFill="1" applyBorder="1" applyAlignment="1">
      <alignment horizontal="center" vertical="center" wrapText="1"/>
    </xf>
    <xf numFmtId="1" fontId="42" fillId="28" borderId="14" xfId="0" applyNumberFormat="1" applyFont="1" applyFill="1" applyBorder="1" applyAlignment="1">
      <alignment horizontal="center" vertical="center" wrapText="1"/>
    </xf>
    <xf numFmtId="1" fontId="4" fillId="28" borderId="0" xfId="163" applyNumberFormat="1" applyFont="1" applyFill="1" applyBorder="1" applyAlignment="1">
      <alignment horizontal="left" wrapText="1"/>
    </xf>
    <xf numFmtId="0" fontId="42" fillId="28" borderId="14" xfId="0" applyFont="1" applyFill="1" applyBorder="1" applyAlignment="1">
      <alignment horizontal="center"/>
    </xf>
    <xf numFmtId="0" fontId="42" fillId="28" borderId="13" xfId="0" applyFont="1" applyFill="1" applyBorder="1" applyAlignment="1">
      <alignment horizontal="center"/>
    </xf>
    <xf numFmtId="0" fontId="42" fillId="28" borderId="15" xfId="0" applyFont="1" applyFill="1" applyBorder="1" applyAlignment="1">
      <alignment horizontal="center"/>
    </xf>
    <xf numFmtId="0" fontId="50" fillId="28" borderId="0" xfId="0" applyFont="1" applyFill="1" applyAlignment="1">
      <alignment horizontal="left" vertical="center" wrapText="1"/>
    </xf>
    <xf numFmtId="0" fontId="4" fillId="28" borderId="0" xfId="0" applyFont="1" applyFill="1" applyAlignment="1">
      <alignment horizontal="left" vertical="center" wrapText="1"/>
    </xf>
    <xf numFmtId="0" fontId="52" fillId="28" borderId="0" xfId="0" applyFont="1" applyFill="1" applyAlignment="1">
      <alignment horizontal="left" wrapText="1"/>
    </xf>
  </cellXfs>
  <cellStyles count="175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іперпосилання" xfId="79" builtinId="8"/>
    <cellStyle name="Заголовки до таблиць в бюлетень" xfId="80"/>
    <cellStyle name="Звичайний" xfId="0" builtinId="0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H26"/>
  <sheetViews>
    <sheetView tabSelected="1" workbookViewId="0">
      <selection activeCell="B8" sqref="B8:D8"/>
    </sheetView>
  </sheetViews>
  <sheetFormatPr defaultColWidth="8.90625" defaultRowHeight="13"/>
  <cols>
    <col min="1" max="1" width="12" style="129" customWidth="1"/>
    <col min="2" max="2" width="61.6328125" style="133" bestFit="1" customWidth="1"/>
    <col min="3" max="3" width="10.90625" style="129" customWidth="1"/>
    <col min="4" max="16384" width="8.90625" style="129"/>
  </cols>
  <sheetData>
    <row r="1" spans="1:8">
      <c r="A1" s="103">
        <v>2</v>
      </c>
      <c r="B1" s="126" t="str">
        <f>IF($A$1=1,"1.Грошові перекази","1.Remittances")</f>
        <v>1.Remittances</v>
      </c>
      <c r="C1" s="103"/>
      <c r="D1" s="103"/>
      <c r="E1" s="103"/>
      <c r="F1" s="103"/>
      <c r="G1" s="103"/>
      <c r="H1" s="103"/>
    </row>
    <row r="2" spans="1:8">
      <c r="A2" s="103"/>
      <c r="B2" s="1" t="str">
        <f>IF($A$1=1,"1.1 Динаміка обсягів приватних грошових переказів в Україну","1.1 Remittances in Ukraine")</f>
        <v>1.1 Remittances in Ukraine</v>
      </c>
      <c r="C2" s="103"/>
      <c r="D2" s="103"/>
      <c r="E2" s="103"/>
      <c r="F2" s="103"/>
      <c r="G2" s="103"/>
      <c r="H2" s="103"/>
    </row>
    <row r="3" spans="1:8">
      <c r="A3" s="130" t="s">
        <v>0</v>
      </c>
      <c r="B3" s="2" t="str">
        <f>IF($A$1=1,"1.2 Обсяги приватних грошових переказів в Україну за основними країнами","1.2 Remittances in Ukraine by major cauntries")</f>
        <v>1.2 Remittances in Ukraine by major cauntries</v>
      </c>
      <c r="C3" s="103"/>
      <c r="D3" s="103"/>
      <c r="E3" s="103"/>
      <c r="F3" s="103"/>
      <c r="G3" s="103"/>
      <c r="H3" s="103"/>
    </row>
    <row r="4" spans="1:8">
      <c r="A4" s="131" t="s">
        <v>1</v>
      </c>
      <c r="B4" s="3" t="str">
        <f>IF($A$1=1,"1.3 Обсяги приватних грошових переказів в Україну  за офіційними каналами надходження","1.3 Remittances in Ukraine by official channel")</f>
        <v>1.3 Remittances in Ukraine by official channel</v>
      </c>
      <c r="C4" s="103"/>
      <c r="D4" s="103"/>
      <c r="E4" s="103"/>
      <c r="F4" s="103"/>
      <c r="G4" s="103"/>
      <c r="H4" s="103"/>
    </row>
    <row r="5" spans="1:8">
      <c r="A5" s="103"/>
      <c r="B5" s="132"/>
      <c r="C5" s="103"/>
      <c r="D5" s="103"/>
      <c r="E5" s="103"/>
      <c r="F5" s="103"/>
      <c r="G5" s="103"/>
      <c r="H5" s="103"/>
    </row>
    <row r="6" spans="1:8" s="285" customFormat="1">
      <c r="A6" s="108"/>
      <c r="B6" s="284"/>
      <c r="C6" s="108"/>
      <c r="D6" s="108"/>
      <c r="E6" s="108"/>
      <c r="F6" s="108"/>
      <c r="G6" s="108"/>
      <c r="H6" s="108"/>
    </row>
    <row r="7" spans="1:8">
      <c r="A7" s="103"/>
      <c r="B7" s="132"/>
      <c r="C7" s="103"/>
      <c r="D7" s="103"/>
      <c r="E7" s="103"/>
      <c r="F7" s="103"/>
      <c r="G7" s="103"/>
      <c r="H7" s="103"/>
    </row>
    <row r="8" spans="1:8" ht="95.5" customHeight="1">
      <c r="A8" s="222"/>
      <c r="B8" s="299" t="str">
        <f>IF('1'!A1=1,B12,B14)</f>
        <v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C8" s="299"/>
      <c r="D8" s="299"/>
      <c r="E8" s="103"/>
      <c r="F8" s="103"/>
      <c r="G8" s="103"/>
      <c r="H8" s="103"/>
    </row>
    <row r="9" spans="1:8">
      <c r="A9" s="103"/>
      <c r="B9" s="132"/>
      <c r="C9" s="103"/>
      <c r="D9" s="103"/>
      <c r="E9" s="103"/>
      <c r="F9" s="103"/>
      <c r="G9" s="103"/>
      <c r="H9" s="103"/>
    </row>
    <row r="10" spans="1:8">
      <c r="A10" s="103"/>
      <c r="B10" s="132"/>
      <c r="C10" s="103"/>
      <c r="D10" s="103"/>
      <c r="E10" s="103"/>
      <c r="F10" s="103"/>
      <c r="G10" s="103"/>
      <c r="H10" s="103"/>
    </row>
    <row r="11" spans="1:8">
      <c r="A11" s="103"/>
      <c r="B11" s="132"/>
      <c r="C11" s="103"/>
      <c r="D11" s="103"/>
      <c r="E11" s="103"/>
      <c r="F11" s="103"/>
      <c r="G11" s="103"/>
      <c r="H11" s="103"/>
    </row>
    <row r="12" spans="1:8" ht="104.5" hidden="1" customHeight="1">
      <c r="B12" s="300" t="s">
        <v>151</v>
      </c>
      <c r="C12" s="300"/>
      <c r="D12" s="300"/>
      <c r="E12" s="221"/>
      <c r="F12" s="103"/>
      <c r="G12" s="103"/>
      <c r="H12" s="103"/>
    </row>
    <row r="13" spans="1:8" hidden="1">
      <c r="B13" s="132"/>
      <c r="C13" s="103"/>
      <c r="D13" s="103"/>
      <c r="E13" s="103"/>
      <c r="F13" s="103"/>
      <c r="G13" s="103"/>
      <c r="H13" s="103"/>
    </row>
    <row r="14" spans="1:8" ht="91.5" hidden="1" customHeight="1">
      <c r="B14" s="301" t="s">
        <v>152</v>
      </c>
      <c r="C14" s="301"/>
      <c r="D14" s="301"/>
      <c r="E14" s="301"/>
      <c r="F14" s="103"/>
      <c r="G14" s="103"/>
      <c r="H14" s="103"/>
    </row>
    <row r="15" spans="1:8" hidden="1">
      <c r="A15" s="103"/>
      <c r="B15" s="132"/>
      <c r="C15" s="103"/>
      <c r="D15" s="103"/>
      <c r="E15" s="103"/>
      <c r="F15" s="103"/>
      <c r="G15" s="103"/>
      <c r="H15" s="103"/>
    </row>
    <row r="16" spans="1:8" hidden="1">
      <c r="A16" s="103"/>
      <c r="B16" s="132"/>
      <c r="C16" s="103"/>
      <c r="D16" s="103"/>
      <c r="E16" s="103"/>
      <c r="F16" s="103"/>
      <c r="G16" s="103"/>
      <c r="H16" s="103"/>
    </row>
    <row r="17" spans="1:8" hidden="1">
      <c r="A17" s="103"/>
      <c r="B17" s="102"/>
      <c r="C17" s="103"/>
      <c r="D17" s="103"/>
      <c r="E17" s="103"/>
      <c r="F17" s="103"/>
      <c r="G17" s="103"/>
      <c r="H17" s="103"/>
    </row>
    <row r="18" spans="1:8" hidden="1">
      <c r="A18" s="103"/>
      <c r="B18" s="102"/>
      <c r="C18" s="103"/>
      <c r="D18" s="103"/>
      <c r="E18" s="103"/>
      <c r="F18" s="103"/>
      <c r="G18" s="103"/>
      <c r="H18" s="103"/>
    </row>
    <row r="19" spans="1:8">
      <c r="A19" s="103"/>
      <c r="B19" s="102"/>
      <c r="C19" s="103"/>
      <c r="D19" s="103"/>
      <c r="E19" s="103"/>
      <c r="F19" s="103"/>
      <c r="G19" s="103"/>
      <c r="H19" s="103"/>
    </row>
    <row r="20" spans="1:8">
      <c r="A20" s="103"/>
      <c r="B20" s="102"/>
      <c r="C20" s="103"/>
      <c r="D20" s="103"/>
      <c r="E20" s="103"/>
      <c r="F20" s="103"/>
      <c r="G20" s="103"/>
      <c r="H20" s="103"/>
    </row>
    <row r="21" spans="1:8">
      <c r="A21" s="103"/>
      <c r="B21" s="102"/>
      <c r="C21" s="103"/>
      <c r="D21" s="103"/>
      <c r="E21" s="103"/>
      <c r="F21" s="103"/>
      <c r="G21" s="103"/>
      <c r="H21" s="103"/>
    </row>
    <row r="22" spans="1:8">
      <c r="A22" s="103"/>
      <c r="B22" s="102"/>
      <c r="C22" s="103"/>
      <c r="D22" s="103"/>
      <c r="E22" s="103"/>
      <c r="F22" s="103"/>
      <c r="G22" s="103"/>
      <c r="H22" s="103"/>
    </row>
    <row r="23" spans="1:8">
      <c r="A23" s="103"/>
      <c r="B23" s="102"/>
      <c r="C23" s="103"/>
      <c r="D23" s="103"/>
      <c r="E23" s="103"/>
      <c r="F23" s="103"/>
      <c r="G23" s="103"/>
      <c r="H23" s="103"/>
    </row>
    <row r="24" spans="1:8">
      <c r="A24" s="103"/>
      <c r="B24" s="102"/>
      <c r="C24" s="103"/>
      <c r="D24" s="103"/>
      <c r="E24" s="103"/>
      <c r="F24" s="103"/>
      <c r="G24" s="103"/>
      <c r="H24" s="103"/>
    </row>
    <row r="25" spans="1:8">
      <c r="A25" s="103"/>
      <c r="B25" s="102"/>
      <c r="C25" s="103"/>
      <c r="D25" s="103"/>
      <c r="E25" s="103"/>
      <c r="F25" s="103"/>
      <c r="G25" s="103"/>
      <c r="H25" s="103"/>
    </row>
    <row r="26" spans="1:8">
      <c r="A26" s="103"/>
      <c r="B26" s="102"/>
      <c r="C26" s="103"/>
      <c r="D26" s="103"/>
      <c r="E26" s="103"/>
      <c r="F26" s="103"/>
      <c r="G26" s="103"/>
      <c r="H26" s="103"/>
    </row>
  </sheetData>
  <mergeCells count="3">
    <mergeCell ref="B8:D8"/>
    <mergeCell ref="B12:D12"/>
    <mergeCell ref="B14:E14"/>
  </mergeCells>
  <phoneticPr fontId="0" type="noConversion"/>
  <hyperlinks>
    <hyperlink ref="B2" location="'1.1'!A1" display="1.1.Динаміка обсягів приватних грошових переказів в Україну"/>
    <hyperlink ref="B3" location="'1.2'!A1" display="1.2.Обсяги приватних грошових переказів в Україну за основними країнами"/>
    <hyperlink ref="B4" location="'1.3'!A1" display="1.3.Обсяги приватних грошових переказів в Україну за каналами надходження"/>
  </hyperlink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8"/>
  <sheetViews>
    <sheetView zoomScale="95" zoomScaleNormal="95" workbookViewId="0">
      <pane xSplit="3" ySplit="6" topLeftCell="D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W22" sqref="W22"/>
    </sheetView>
  </sheetViews>
  <sheetFormatPr defaultColWidth="8.90625" defaultRowHeight="12.5" outlineLevelRow="1" outlineLevelCol="1"/>
  <cols>
    <col min="1" max="1" width="34.36328125" style="103" customWidth="1"/>
    <col min="2" max="2" width="34" style="102" hidden="1" customWidth="1" outlineLevel="1"/>
    <col min="3" max="3" width="34.1796875" style="102" hidden="1" customWidth="1" outlineLevel="1"/>
    <col min="4" max="4" width="7.6328125" style="103" customWidth="1" collapsed="1"/>
    <col min="5" max="6" width="6.6328125" style="103" customWidth="1"/>
    <col min="7" max="7" width="5.08984375" style="103" bestFit="1" customWidth="1"/>
    <col min="8" max="19" width="6.6328125" style="103" customWidth="1"/>
    <col min="20" max="20" width="6.6328125" style="108" customWidth="1"/>
    <col min="21" max="40" width="8.90625" style="108"/>
    <col min="41" max="16384" width="8.90625" style="103"/>
  </cols>
  <sheetData>
    <row r="1" spans="1:40" ht="13">
      <c r="A1" s="89" t="str">
        <f>IF('1'!A1=1,"до змісту","to title")</f>
        <v>to title</v>
      </c>
    </row>
    <row r="2" spans="1:40" ht="13">
      <c r="A2" s="5" t="str">
        <f>IF('1'!A1=1,"1.1 Динаміка обсягів приватних грошових переказів в Україну","1.1 Remmittences in Ukraine")</f>
        <v>1.1 Remmittences in Ukraine</v>
      </c>
    </row>
    <row r="3" spans="1:40" s="105" customFormat="1" ht="13">
      <c r="A3" s="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104"/>
      <c r="C3" s="104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</row>
    <row r="4" spans="1:40">
      <c r="A4" s="219" t="str">
        <f>IF('1'!A1=1,"Млн.дол.США","USD millions")</f>
        <v>USD millions</v>
      </c>
    </row>
    <row r="5" spans="1:40" ht="12.5" customHeight="1">
      <c r="A5" s="310" t="str">
        <f>IF('1'!A1=1,B5,C5)</f>
        <v xml:space="preserve"> Description </v>
      </c>
      <c r="B5" s="308" t="s">
        <v>34</v>
      </c>
      <c r="C5" s="311" t="s">
        <v>2</v>
      </c>
      <c r="D5" s="310">
        <v>2008</v>
      </c>
      <c r="E5" s="310">
        <v>2009</v>
      </c>
      <c r="F5" s="310">
        <v>2010</v>
      </c>
      <c r="G5" s="310">
        <v>2011</v>
      </c>
      <c r="H5" s="310">
        <v>2012</v>
      </c>
      <c r="I5" s="310">
        <v>2013</v>
      </c>
      <c r="J5" s="310">
        <v>2014</v>
      </c>
      <c r="K5" s="310">
        <v>2015</v>
      </c>
      <c r="L5" s="310">
        <v>2016</v>
      </c>
      <c r="M5" s="310">
        <v>2017</v>
      </c>
      <c r="N5" s="310">
        <v>2018</v>
      </c>
      <c r="O5" s="310">
        <v>2019</v>
      </c>
      <c r="P5" s="310">
        <v>2020</v>
      </c>
      <c r="Q5" s="310">
        <v>2021</v>
      </c>
      <c r="R5" s="310" t="s">
        <v>146</v>
      </c>
      <c r="S5" s="310">
        <v>2023</v>
      </c>
      <c r="T5" s="310">
        <v>2024</v>
      </c>
    </row>
    <row r="6" spans="1:40" ht="12.5" customHeight="1">
      <c r="A6" s="313"/>
      <c r="B6" s="309"/>
      <c r="C6" s="312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</row>
    <row r="7" spans="1:40" ht="17" customHeight="1">
      <c r="A7" s="162" t="str">
        <f>IF('1'!$A$1=1,B7,C7)</f>
        <v>Personal remittances  (2. + 3.)</v>
      </c>
      <c r="B7" s="106" t="s">
        <v>119</v>
      </c>
      <c r="C7" s="268" t="s">
        <v>120</v>
      </c>
      <c r="D7" s="287">
        <v>6177</v>
      </c>
      <c r="E7" s="288">
        <v>5370</v>
      </c>
      <c r="F7" s="288">
        <v>5862</v>
      </c>
      <c r="G7" s="288">
        <v>7019</v>
      </c>
      <c r="H7" s="288">
        <v>7526</v>
      </c>
      <c r="I7" s="288">
        <v>8537</v>
      </c>
      <c r="J7" s="288">
        <v>6489</v>
      </c>
      <c r="K7" s="288">
        <v>6959</v>
      </c>
      <c r="L7" s="288">
        <v>7535</v>
      </c>
      <c r="M7" s="288">
        <v>9264</v>
      </c>
      <c r="N7" s="288">
        <v>11111</v>
      </c>
      <c r="O7" s="288">
        <v>11921</v>
      </c>
      <c r="P7" s="289">
        <v>11980</v>
      </c>
      <c r="Q7" s="289">
        <v>14019</v>
      </c>
      <c r="R7" s="289">
        <v>12543</v>
      </c>
      <c r="S7" s="289">
        <v>11292</v>
      </c>
      <c r="T7" s="293">
        <v>9480</v>
      </c>
    </row>
    <row r="8" spans="1:40" ht="16" customHeight="1">
      <c r="A8" s="162" t="str">
        <f>IF('1'!$A$1=1,B8,C8)</f>
        <v xml:space="preserve">1. Compensation of employees                                                           </v>
      </c>
      <c r="B8" s="106" t="s">
        <v>108</v>
      </c>
      <c r="C8" s="153" t="s">
        <v>118</v>
      </c>
      <c r="D8" s="14">
        <v>3629</v>
      </c>
      <c r="E8" s="15">
        <v>3426</v>
      </c>
      <c r="F8" s="15">
        <v>4046</v>
      </c>
      <c r="G8" s="127">
        <v>4825</v>
      </c>
      <c r="H8" s="127">
        <v>5542</v>
      </c>
      <c r="I8" s="127">
        <v>6782</v>
      </c>
      <c r="J8" s="152">
        <v>5183</v>
      </c>
      <c r="K8" s="152">
        <v>5631</v>
      </c>
      <c r="L8" s="152">
        <v>6731</v>
      </c>
      <c r="M8" s="152">
        <v>9137</v>
      </c>
      <c r="N8" s="152">
        <v>11494</v>
      </c>
      <c r="O8" s="152">
        <v>12774</v>
      </c>
      <c r="P8" s="180">
        <v>11738</v>
      </c>
      <c r="Q8" s="180">
        <v>13591</v>
      </c>
      <c r="R8" s="180">
        <v>12842</v>
      </c>
      <c r="S8" s="180">
        <v>11126</v>
      </c>
      <c r="T8" s="183">
        <v>7769</v>
      </c>
    </row>
    <row r="9" spans="1:40" ht="13">
      <c r="A9" s="163" t="str">
        <f>IF('1'!$A$1=1,B9,C9)</f>
        <v>including:</v>
      </c>
      <c r="B9" s="6" t="s">
        <v>35</v>
      </c>
      <c r="C9" s="154" t="s">
        <v>57</v>
      </c>
      <c r="D9" s="7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108"/>
      <c r="Q9" s="108"/>
      <c r="R9" s="108"/>
      <c r="S9" s="108"/>
      <c r="T9" s="182"/>
    </row>
    <row r="10" spans="1:40" ht="27.5" customHeight="1">
      <c r="A10" s="164" t="str">
        <f>IF('1'!$A$1=1,B10,C10)</f>
        <v xml:space="preserve">   1.a  Expenditures of short-term workers</v>
      </c>
      <c r="B10" s="10" t="s">
        <v>94</v>
      </c>
      <c r="C10" s="155" t="s">
        <v>95</v>
      </c>
      <c r="D10" s="11">
        <v>573</v>
      </c>
      <c r="E10" s="9">
        <v>543</v>
      </c>
      <c r="F10" s="9">
        <v>638</v>
      </c>
      <c r="G10" s="9">
        <v>762</v>
      </c>
      <c r="H10" s="9">
        <v>876</v>
      </c>
      <c r="I10" s="9">
        <v>1072</v>
      </c>
      <c r="J10" s="9">
        <v>821</v>
      </c>
      <c r="K10" s="12">
        <v>1313</v>
      </c>
      <c r="L10" s="12">
        <v>1669</v>
      </c>
      <c r="M10" s="12">
        <v>2404</v>
      </c>
      <c r="N10" s="12">
        <v>2995</v>
      </c>
      <c r="O10" s="12">
        <v>3203</v>
      </c>
      <c r="P10" s="108">
        <v>2668</v>
      </c>
      <c r="Q10" s="108">
        <v>3195</v>
      </c>
      <c r="R10" s="108">
        <v>3287</v>
      </c>
      <c r="S10" s="108">
        <v>2762</v>
      </c>
      <c r="T10" s="182">
        <v>1804</v>
      </c>
    </row>
    <row r="11" spans="1:40" ht="19.5" customHeight="1">
      <c r="A11" s="164" t="str">
        <f>IF('1'!$A$1=1,B11,C11)</f>
        <v xml:space="preserve">   1.b Taxes and social contributions</v>
      </c>
      <c r="B11" s="10" t="s">
        <v>96</v>
      </c>
      <c r="C11" s="155" t="s">
        <v>97</v>
      </c>
      <c r="D11" s="11">
        <v>32</v>
      </c>
      <c r="E11" s="9">
        <v>28</v>
      </c>
      <c r="F11" s="9">
        <v>35</v>
      </c>
      <c r="G11" s="9">
        <v>41</v>
      </c>
      <c r="H11" s="9">
        <v>47</v>
      </c>
      <c r="I11" s="9">
        <v>58</v>
      </c>
      <c r="J11" s="9">
        <v>44</v>
      </c>
      <c r="K11" s="12">
        <v>202</v>
      </c>
      <c r="L11" s="12">
        <v>268</v>
      </c>
      <c r="M11" s="12">
        <v>464</v>
      </c>
      <c r="N11" s="12">
        <v>588</v>
      </c>
      <c r="O11" s="12">
        <v>664</v>
      </c>
      <c r="P11" s="108">
        <v>565</v>
      </c>
      <c r="Q11" s="108">
        <v>846</v>
      </c>
      <c r="R11" s="108">
        <v>953</v>
      </c>
      <c r="S11" s="108">
        <v>913</v>
      </c>
      <c r="T11" s="182">
        <v>685</v>
      </c>
    </row>
    <row r="12" spans="1:40" s="107" customFormat="1" ht="29" customHeight="1">
      <c r="A12" s="162" t="str">
        <f>IF('1'!$A$1=1,B12,C12)</f>
        <v>2. Net compensation of employees (1.1 – 1.a – 1.b)</v>
      </c>
      <c r="B12" s="13" t="s">
        <v>109</v>
      </c>
      <c r="C12" s="156" t="s">
        <v>98</v>
      </c>
      <c r="D12" s="14">
        <v>3024</v>
      </c>
      <c r="E12" s="15">
        <v>2855</v>
      </c>
      <c r="F12" s="15">
        <v>3373</v>
      </c>
      <c r="G12" s="15">
        <v>4022</v>
      </c>
      <c r="H12" s="15">
        <v>4619</v>
      </c>
      <c r="I12" s="15">
        <v>5652</v>
      </c>
      <c r="J12" s="15">
        <v>4318</v>
      </c>
      <c r="K12" s="15">
        <v>4116</v>
      </c>
      <c r="L12" s="15">
        <v>4794</v>
      </c>
      <c r="M12" s="15">
        <v>6269</v>
      </c>
      <c r="N12" s="15">
        <v>7911</v>
      </c>
      <c r="O12" s="15">
        <v>8907</v>
      </c>
      <c r="P12" s="180">
        <f>P8-P10-P11</f>
        <v>8505</v>
      </c>
      <c r="Q12" s="180">
        <v>9550</v>
      </c>
      <c r="R12" s="180">
        <v>8602</v>
      </c>
      <c r="S12" s="180">
        <f>S8-S10-S11</f>
        <v>7451</v>
      </c>
      <c r="T12" s="183">
        <v>5280</v>
      </c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</row>
    <row r="13" spans="1:40" s="107" customFormat="1" ht="18" customHeight="1">
      <c r="A13" s="162" t="str">
        <f>IF('1'!$A$1=1,B13,C13)</f>
        <v>3. Personal transfers</v>
      </c>
      <c r="B13" s="106" t="s">
        <v>99</v>
      </c>
      <c r="C13" s="157" t="s">
        <v>100</v>
      </c>
      <c r="D13" s="14">
        <v>3153</v>
      </c>
      <c r="E13" s="15">
        <v>2515</v>
      </c>
      <c r="F13" s="15">
        <v>2489</v>
      </c>
      <c r="G13" s="15">
        <v>2997</v>
      </c>
      <c r="H13" s="15">
        <v>2907</v>
      </c>
      <c r="I13" s="15">
        <v>2885</v>
      </c>
      <c r="J13" s="15">
        <v>2171</v>
      </c>
      <c r="K13" s="15">
        <v>2843</v>
      </c>
      <c r="L13" s="15">
        <v>2741</v>
      </c>
      <c r="M13" s="15">
        <v>2995</v>
      </c>
      <c r="N13" s="15">
        <v>3200</v>
      </c>
      <c r="O13" s="15">
        <v>3014</v>
      </c>
      <c r="P13" s="180">
        <v>3475</v>
      </c>
      <c r="Q13" s="180">
        <v>4469</v>
      </c>
      <c r="R13" s="180">
        <v>3941</v>
      </c>
      <c r="S13" s="180">
        <f>S7-S12</f>
        <v>3841</v>
      </c>
      <c r="T13" s="183">
        <v>4200</v>
      </c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</row>
    <row r="14" spans="1:40" ht="13">
      <c r="A14" s="163" t="str">
        <f>IF('1'!$A$1=1,B14,C14)</f>
        <v>including:</v>
      </c>
      <c r="B14" s="6" t="s">
        <v>35</v>
      </c>
      <c r="C14" s="154" t="s">
        <v>57</v>
      </c>
      <c r="D14" s="7"/>
      <c r="E14" s="9"/>
      <c r="F14" s="9"/>
      <c r="G14" s="9"/>
      <c r="H14" s="9"/>
      <c r="I14" s="9"/>
      <c r="J14" s="12"/>
      <c r="K14" s="12"/>
      <c r="L14" s="12"/>
      <c r="M14" s="12"/>
      <c r="N14" s="12"/>
      <c r="O14" s="12"/>
      <c r="P14" s="108"/>
      <c r="Q14" s="108"/>
      <c r="R14" s="108"/>
      <c r="S14" s="108"/>
      <c r="T14" s="182"/>
    </row>
    <row r="15" spans="1:40" ht="28.75" customHeight="1">
      <c r="A15" s="164" t="str">
        <f>IF('1'!$A$1=1,B15,C15)</f>
        <v>Remittances from individuals who work abroad more than a year</v>
      </c>
      <c r="B15" s="16" t="s">
        <v>110</v>
      </c>
      <c r="C15" s="158" t="s">
        <v>58</v>
      </c>
      <c r="D15" s="7">
        <v>2140</v>
      </c>
      <c r="E15" s="8">
        <v>1643</v>
      </c>
      <c r="F15" s="8">
        <v>1560</v>
      </c>
      <c r="G15" s="9">
        <v>1890</v>
      </c>
      <c r="H15" s="8">
        <v>1749</v>
      </c>
      <c r="I15" s="8">
        <v>1531</v>
      </c>
      <c r="J15" s="12">
        <v>1165</v>
      </c>
      <c r="K15" s="12">
        <v>1013</v>
      </c>
      <c r="L15" s="12">
        <v>906</v>
      </c>
      <c r="M15" s="12">
        <v>996</v>
      </c>
      <c r="N15" s="12">
        <v>872</v>
      </c>
      <c r="O15" s="12">
        <v>934</v>
      </c>
      <c r="P15" s="108">
        <v>1163</v>
      </c>
      <c r="Q15" s="108">
        <v>1907</v>
      </c>
      <c r="R15" s="108">
        <v>1682</v>
      </c>
      <c r="S15" s="108">
        <v>1800</v>
      </c>
      <c r="T15" s="182">
        <v>2144</v>
      </c>
    </row>
    <row r="16" spans="1:40" ht="18" customHeight="1">
      <c r="A16" s="164" t="str">
        <f>IF('1'!$A$1=1,B16,C16)</f>
        <v>Other personal transfers</v>
      </c>
      <c r="B16" s="16" t="s">
        <v>101</v>
      </c>
      <c r="C16" s="159" t="s">
        <v>59</v>
      </c>
      <c r="D16" s="7">
        <v>1013</v>
      </c>
      <c r="E16" s="8">
        <v>872</v>
      </c>
      <c r="F16" s="8">
        <v>929</v>
      </c>
      <c r="G16" s="9">
        <v>1107</v>
      </c>
      <c r="H16" s="8">
        <v>1158</v>
      </c>
      <c r="I16" s="8">
        <v>1354</v>
      </c>
      <c r="J16" s="12">
        <v>1006</v>
      </c>
      <c r="K16" s="12">
        <v>1830</v>
      </c>
      <c r="L16" s="12">
        <v>1835</v>
      </c>
      <c r="M16" s="12">
        <v>1999</v>
      </c>
      <c r="N16" s="12">
        <v>2328</v>
      </c>
      <c r="O16" s="12">
        <v>2080</v>
      </c>
      <c r="P16" s="108">
        <f>P13-P15</f>
        <v>2312</v>
      </c>
      <c r="Q16" s="108">
        <v>2562</v>
      </c>
      <c r="R16" s="108">
        <v>2259</v>
      </c>
      <c r="S16" s="108">
        <f>S13-S15</f>
        <v>2041</v>
      </c>
      <c r="T16" s="182">
        <v>2056</v>
      </c>
    </row>
    <row r="17" spans="1:63" s="107" customFormat="1" ht="10.5" customHeight="1">
      <c r="A17" s="179"/>
      <c r="B17" s="160"/>
      <c r="C17" s="161"/>
      <c r="D17" s="188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3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</row>
    <row r="18" spans="1:63" ht="13">
      <c r="A18" s="18" t="str">
        <f>IF('1'!$A$1=1,B18,C18)</f>
        <v>Memorandum items:</v>
      </c>
      <c r="B18" s="170" t="s">
        <v>102</v>
      </c>
      <c r="C18" s="17" t="s">
        <v>103</v>
      </c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136"/>
      <c r="O18" s="136"/>
      <c r="P18" s="216"/>
      <c r="Q18" s="216"/>
      <c r="R18" s="216"/>
      <c r="S18" s="216"/>
      <c r="T18" s="181"/>
    </row>
    <row r="19" spans="1:63" ht="18.5" customHeight="1">
      <c r="A19" s="164" t="str">
        <f>IF('1'!$A$1=1,B19,C19)</f>
        <v>Official channels</v>
      </c>
      <c r="B19" s="172" t="s">
        <v>121</v>
      </c>
      <c r="C19" s="187" t="s">
        <v>127</v>
      </c>
      <c r="D19" s="7">
        <f>D7-D25</f>
        <v>5372</v>
      </c>
      <c r="E19" s="8">
        <f t="shared" ref="E19:O19" si="0">E7-E25</f>
        <v>4657</v>
      </c>
      <c r="F19" s="8">
        <f t="shared" si="0"/>
        <v>5085</v>
      </c>
      <c r="G19" s="8">
        <f t="shared" si="0"/>
        <v>6056</v>
      </c>
      <c r="H19" s="8">
        <f t="shared" si="0"/>
        <v>6491</v>
      </c>
      <c r="I19" s="8">
        <f t="shared" si="0"/>
        <v>7377</v>
      </c>
      <c r="J19" s="8">
        <f t="shared" si="0"/>
        <v>5600</v>
      </c>
      <c r="K19" s="8">
        <f t="shared" si="0"/>
        <v>4336</v>
      </c>
      <c r="L19" s="8">
        <f t="shared" si="0"/>
        <v>4490</v>
      </c>
      <c r="M19" s="8">
        <f t="shared" si="0"/>
        <v>4838</v>
      </c>
      <c r="N19" s="8">
        <f t="shared" si="0"/>
        <v>5675</v>
      </c>
      <c r="O19" s="8">
        <f t="shared" si="0"/>
        <v>6040</v>
      </c>
      <c r="P19" s="8">
        <v>7409</v>
      </c>
      <c r="Q19" s="8">
        <v>8134</v>
      </c>
      <c r="R19" s="8">
        <v>7092</v>
      </c>
      <c r="S19" s="8">
        <v>5998</v>
      </c>
      <c r="T19" s="182">
        <v>5465</v>
      </c>
    </row>
    <row r="20" spans="1:63">
      <c r="A20" s="184" t="str">
        <f>IF('1'!$A$1=1,B20,C20)</f>
        <v>including:</v>
      </c>
      <c r="B20" s="173" t="s">
        <v>35</v>
      </c>
      <c r="C20" s="176" t="s">
        <v>57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171"/>
      <c r="O20" s="171"/>
      <c r="P20" s="108"/>
      <c r="Q20" s="171"/>
      <c r="R20" s="171"/>
      <c r="S20" s="171"/>
      <c r="T20" s="182"/>
    </row>
    <row r="21" spans="1:63" s="198" customFormat="1" ht="12" customHeight="1">
      <c r="A21" s="184" t="str">
        <f>IF('1'!$A$1=1,B21,C21)</f>
        <v xml:space="preserve">     salaries received from abroad</v>
      </c>
      <c r="B21" s="173" t="s">
        <v>122</v>
      </c>
      <c r="C21" s="176" t="s">
        <v>128</v>
      </c>
      <c r="D21" s="195">
        <v>1128</v>
      </c>
      <c r="E21" s="196">
        <v>1256</v>
      </c>
      <c r="F21" s="196">
        <v>1321</v>
      </c>
      <c r="G21" s="196">
        <v>1524</v>
      </c>
      <c r="H21" s="196">
        <v>1772</v>
      </c>
      <c r="I21" s="196">
        <v>2102</v>
      </c>
      <c r="J21" s="196">
        <v>1680</v>
      </c>
      <c r="K21" s="196">
        <v>1471</v>
      </c>
      <c r="L21" s="196">
        <v>1608</v>
      </c>
      <c r="M21" s="196">
        <v>1849</v>
      </c>
      <c r="N21" s="197">
        <v>2345</v>
      </c>
      <c r="O21" s="197">
        <v>2948</v>
      </c>
      <c r="P21" s="214">
        <v>3757</v>
      </c>
      <c r="Q21" s="197">
        <v>4043</v>
      </c>
      <c r="R21" s="197">
        <v>3084</v>
      </c>
      <c r="S21" s="197">
        <v>2988</v>
      </c>
      <c r="T21" s="290">
        <v>2445</v>
      </c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</row>
    <row r="22" spans="1:63" s="198" customFormat="1" ht="17" customHeight="1">
      <c r="A22" s="184" t="str">
        <f>IF('1'!$A$1=1,B22,C22)</f>
        <v xml:space="preserve">     other personal remittances</v>
      </c>
      <c r="B22" s="173" t="s">
        <v>123</v>
      </c>
      <c r="C22" s="176" t="s">
        <v>129</v>
      </c>
      <c r="D22" s="195">
        <f>D19-D21</f>
        <v>4244</v>
      </c>
      <c r="E22" s="196">
        <f t="shared" ref="E22:O22" si="1">E19-E21</f>
        <v>3401</v>
      </c>
      <c r="F22" s="196">
        <f t="shared" si="1"/>
        <v>3764</v>
      </c>
      <c r="G22" s="196">
        <f t="shared" si="1"/>
        <v>4532</v>
      </c>
      <c r="H22" s="196">
        <f t="shared" si="1"/>
        <v>4719</v>
      </c>
      <c r="I22" s="196">
        <f t="shared" si="1"/>
        <v>5275</v>
      </c>
      <c r="J22" s="196">
        <f t="shared" si="1"/>
        <v>3920</v>
      </c>
      <c r="K22" s="196">
        <f t="shared" si="1"/>
        <v>2865</v>
      </c>
      <c r="L22" s="196">
        <f t="shared" si="1"/>
        <v>2882</v>
      </c>
      <c r="M22" s="196">
        <f t="shared" si="1"/>
        <v>2989</v>
      </c>
      <c r="N22" s="196">
        <f t="shared" si="1"/>
        <v>3330</v>
      </c>
      <c r="O22" s="196">
        <f t="shared" si="1"/>
        <v>3092</v>
      </c>
      <c r="P22" s="196">
        <v>3652</v>
      </c>
      <c r="Q22" s="196">
        <v>4091</v>
      </c>
      <c r="R22" s="196">
        <v>4008</v>
      </c>
      <c r="S22" s="196">
        <f>S19-S21</f>
        <v>3010</v>
      </c>
      <c r="T22" s="290">
        <v>3020</v>
      </c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</row>
    <row r="23" spans="1:63" s="191" customFormat="1" ht="15" customHeight="1">
      <c r="A23" s="185" t="str">
        <f>IF('1'!$A$1=1,B23,C23)</f>
        <v xml:space="preserve">      - through banks accounts</v>
      </c>
      <c r="B23" s="175" t="s">
        <v>125</v>
      </c>
      <c r="C23" s="177" t="s">
        <v>130</v>
      </c>
      <c r="D23" s="189">
        <f>D22-D24</f>
        <v>2147</v>
      </c>
      <c r="E23" s="190">
        <f>E22-E24</f>
        <v>1576</v>
      </c>
      <c r="F23" s="190">
        <f t="shared" ref="F23:O23" si="2">F22-F24</f>
        <v>1638</v>
      </c>
      <c r="G23" s="190">
        <f t="shared" si="2"/>
        <v>1728</v>
      </c>
      <c r="H23" s="190">
        <f t="shared" si="2"/>
        <v>1506</v>
      </c>
      <c r="I23" s="190">
        <f t="shared" si="2"/>
        <v>1191</v>
      </c>
      <c r="J23" s="190">
        <f t="shared" si="2"/>
        <v>730</v>
      </c>
      <c r="K23" s="190">
        <f t="shared" si="2"/>
        <v>534</v>
      </c>
      <c r="L23" s="190">
        <f t="shared" si="2"/>
        <v>537</v>
      </c>
      <c r="M23" s="190">
        <f t="shared" si="2"/>
        <v>742</v>
      </c>
      <c r="N23" s="190">
        <f t="shared" si="2"/>
        <v>1075</v>
      </c>
      <c r="O23" s="190">
        <f t="shared" si="2"/>
        <v>864</v>
      </c>
      <c r="P23" s="190">
        <v>958</v>
      </c>
      <c r="Q23" s="190">
        <v>934</v>
      </c>
      <c r="R23" s="190">
        <v>640</v>
      </c>
      <c r="S23" s="190">
        <f>S22-S24</f>
        <v>559</v>
      </c>
      <c r="T23" s="291">
        <v>525</v>
      </c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</row>
    <row r="24" spans="1:63" s="191" customFormat="1" ht="12">
      <c r="A24" s="185" t="str">
        <f>IF('1'!$A$1=1,B24,C24)</f>
        <v xml:space="preserve">      - through international payment systems</v>
      </c>
      <c r="B24" s="175" t="s">
        <v>126</v>
      </c>
      <c r="C24" s="177" t="s">
        <v>131</v>
      </c>
      <c r="D24" s="192">
        <v>2097</v>
      </c>
      <c r="E24" s="193">
        <v>1825</v>
      </c>
      <c r="F24" s="193">
        <v>2126</v>
      </c>
      <c r="G24" s="193">
        <v>2804</v>
      </c>
      <c r="H24" s="190">
        <v>3213</v>
      </c>
      <c r="I24" s="190">
        <v>4084</v>
      </c>
      <c r="J24" s="194">
        <v>3190</v>
      </c>
      <c r="K24" s="194">
        <v>2331</v>
      </c>
      <c r="L24" s="194">
        <v>2345</v>
      </c>
      <c r="M24" s="194">
        <v>2247</v>
      </c>
      <c r="N24" s="194">
        <v>2255</v>
      </c>
      <c r="O24" s="194">
        <v>2228</v>
      </c>
      <c r="P24" s="215">
        <v>2694</v>
      </c>
      <c r="Q24" s="194">
        <v>3157</v>
      </c>
      <c r="R24" s="194">
        <v>3368</v>
      </c>
      <c r="S24" s="194">
        <v>2451</v>
      </c>
      <c r="T24" s="291">
        <v>2495</v>
      </c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</row>
    <row r="25" spans="1:63" ht="16.25" customHeight="1">
      <c r="A25" s="186" t="str">
        <f>IF('1'!$A$1=1,B25,C25)</f>
        <v>Іnformal channels</v>
      </c>
      <c r="B25" s="174" t="s">
        <v>124</v>
      </c>
      <c r="C25" s="178" t="s">
        <v>132</v>
      </c>
      <c r="D25" s="7">
        <v>805</v>
      </c>
      <c r="E25" s="8">
        <v>713</v>
      </c>
      <c r="F25" s="8">
        <v>777</v>
      </c>
      <c r="G25" s="9">
        <v>963</v>
      </c>
      <c r="H25" s="8">
        <v>1035</v>
      </c>
      <c r="I25" s="8">
        <v>1160</v>
      </c>
      <c r="J25" s="12">
        <v>889</v>
      </c>
      <c r="K25" s="12">
        <v>2623</v>
      </c>
      <c r="L25" s="12">
        <v>3045</v>
      </c>
      <c r="M25" s="12">
        <v>4426</v>
      </c>
      <c r="N25" s="12">
        <v>5436</v>
      </c>
      <c r="O25" s="12">
        <v>5881</v>
      </c>
      <c r="P25" s="171">
        <f>P7-P19</f>
        <v>4571</v>
      </c>
      <c r="Q25" s="12">
        <v>5885</v>
      </c>
      <c r="R25" s="12">
        <v>5451</v>
      </c>
      <c r="S25" s="12">
        <v>5294</v>
      </c>
      <c r="T25" s="182">
        <v>4015</v>
      </c>
    </row>
    <row r="26" spans="1:63" s="105" customFormat="1" ht="29" customHeight="1">
      <c r="A26" s="21" t="str">
        <f>IF('1'!$A$1=1,B26,C26)</f>
        <v>Remittances in percents of GDP</v>
      </c>
      <c r="B26" s="22" t="s">
        <v>116</v>
      </c>
      <c r="C26" s="23" t="s">
        <v>117</v>
      </c>
      <c r="D26" s="134">
        <v>3.4</v>
      </c>
      <c r="E26" s="135">
        <v>4.5999999999999996</v>
      </c>
      <c r="F26" s="135">
        <v>4.0999999999999996</v>
      </c>
      <c r="G26" s="135">
        <v>4.0999999999999996</v>
      </c>
      <c r="H26" s="135">
        <v>4.0999999999999996</v>
      </c>
      <c r="I26" s="135">
        <v>4.5</v>
      </c>
      <c r="J26" s="135">
        <v>4.8</v>
      </c>
      <c r="K26" s="135">
        <v>7.6</v>
      </c>
      <c r="L26" s="135">
        <v>8.1</v>
      </c>
      <c r="M26" s="135">
        <v>8.1999999999999993</v>
      </c>
      <c r="N26" s="135">
        <v>8.5</v>
      </c>
      <c r="O26" s="135">
        <v>7.7</v>
      </c>
      <c r="P26" s="135">
        <v>7.7</v>
      </c>
      <c r="Q26" s="220">
        <v>7</v>
      </c>
      <c r="R26" s="220">
        <v>7.8</v>
      </c>
      <c r="S26" s="220">
        <v>6.2</v>
      </c>
      <c r="T26" s="292">
        <v>4.9000000000000004</v>
      </c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</row>
    <row r="27" spans="1:63" s="105" customFormat="1" ht="56" customHeight="1">
      <c r="A27" s="302" t="str">
        <f>IF('1'!$A$1=1,A42,A44)</f>
        <v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spans="1:63" ht="30.5" customHeight="1">
      <c r="A28" s="303" t="str">
        <f>IF('1'!$A$1=1,A87,A88)</f>
        <v>Note 1: Detailed information about methodology and results of the review is available at  https://bank.gov.ua/control/uk/publish/category?cat_id=44001331.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</row>
    <row r="29" spans="1:63" ht="19.5" customHeight="1">
      <c r="A29" s="303" t="str">
        <f>IF('1'!$A$1=1,A83,A84)</f>
        <v>Note 2: Since 2014, data  exclude the temporarily occupied by the Russian Federation territories of Ukraine.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</row>
    <row r="30" spans="1:63" ht="12.5" customHeight="1">
      <c r="A30" s="25"/>
      <c r="B30" s="25"/>
      <c r="C30" s="2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37"/>
      <c r="O30" s="137"/>
    </row>
    <row r="31" spans="1:63" ht="41.5" customHeight="1">
      <c r="A31" s="307" t="str">
        <f>IF('1'!$A$1=1,$A62,$A72)</f>
        <v xml:space="preserve">Remittances  represent household income from foreign economies arising mainly from temporary or permanent migration of people to these economies (BPM6, А5.1).
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</row>
    <row r="32" spans="1:63" ht="29.5" customHeight="1">
      <c r="A32" s="306" t="str">
        <f>IF('1'!$A$1=1,$A63,$A73)</f>
        <v>Remittances include cash and noncash items that flow through formal channels, such as via electronic wire, or through informal channels, such as money or goods carried across borders.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</row>
    <row r="33" spans="1:20" ht="34.5" customHeight="1">
      <c r="A33" s="306" t="str">
        <f>IF('1'!$A$1=1,$A64,$A74)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</row>
    <row r="34" spans="1:20" ht="18" customHeight="1">
      <c r="A34" s="306" t="str">
        <f>IF('1'!$A$1=1,$A65,$A75)</f>
        <v xml:space="preserve">These standard components are presented in the current account. 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</row>
    <row r="35" spans="1:20" ht="21" customHeight="1">
      <c r="A35" s="307" t="str">
        <f>IF('1'!$A$1=1,$A66,$A76)</f>
        <v>Remittances include: net compensation of employees;  personal transfers.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</row>
    <row r="36" spans="1:20" ht="31.5" customHeight="1">
      <c r="A36" s="306" t="str">
        <f>IF('1'!$A$1=1,$A67,$A77)</f>
        <v>Сompensation of employees represent income of of border, seasonal, and other short-term workers who are employed in nonresident economy less than one year and of residents employed by nonresident entities .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</row>
    <row r="37" spans="1:20" ht="34.5" customHeight="1">
      <c r="A37" s="307" t="str">
        <f>IF('1'!$A$1=1,$A68,$A78)</f>
        <v>Net compensation of employees is the difference between the compensation of employees that workers receive from temporary employment abroad, and taxes and other expenses incurred in the  host country.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0" ht="36.5" customHeight="1">
      <c r="A38" s="306" t="str">
        <f>IF('1'!$A$1=1,$A69,$A79)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</row>
    <row r="39" spans="1:20" ht="13">
      <c r="A39" s="305"/>
      <c r="B39" s="305"/>
      <c r="C39" s="305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20" s="108" customFormat="1" ht="13">
      <c r="A40" s="26"/>
      <c r="B40" s="27"/>
      <c r="C40" s="27"/>
    </row>
    <row r="41" spans="1:20" s="108" customFormat="1" ht="13">
      <c r="A41" s="28"/>
      <c r="B41" s="29"/>
      <c r="C41" s="29"/>
    </row>
    <row r="42" spans="1:20" s="108" customFormat="1" ht="56.5" hidden="1" customHeight="1">
      <c r="A42" s="304" t="s">
        <v>153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</row>
    <row r="43" spans="1:20" s="108" customFormat="1" ht="22" hidden="1" customHeight="1">
      <c r="A43" s="28"/>
      <c r="B43" s="29"/>
      <c r="C43" s="29"/>
    </row>
    <row r="44" spans="1:20" s="108" customFormat="1" ht="59.5" hidden="1" customHeight="1">
      <c r="A44" s="304" t="s">
        <v>154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</row>
    <row r="45" spans="1:20" s="108" customFormat="1" ht="13">
      <c r="A45" s="90"/>
      <c r="B45" s="29"/>
      <c r="C45" s="29"/>
    </row>
    <row r="46" spans="1:20" s="108" customFormat="1" ht="13">
      <c r="A46" s="90"/>
      <c r="B46" s="29"/>
      <c r="C46" s="29"/>
    </row>
    <row r="47" spans="1:20" s="108" customFormat="1" ht="13">
      <c r="A47" s="90"/>
      <c r="B47" s="29"/>
      <c r="C47" s="29"/>
    </row>
    <row r="48" spans="1:20" s="108" customFormat="1" ht="13">
      <c r="A48" s="90"/>
      <c r="B48" s="29"/>
      <c r="C48" s="29"/>
    </row>
    <row r="49" spans="1:40" s="108" customFormat="1" ht="13">
      <c r="A49" s="90"/>
      <c r="B49" s="91"/>
      <c r="C49" s="91"/>
    </row>
    <row r="50" spans="1:40" s="108" customFormat="1">
      <c r="A50" s="90"/>
      <c r="B50" s="92"/>
      <c r="C50" s="93"/>
    </row>
    <row r="51" spans="1:40" s="108" customFormat="1" ht="13">
      <c r="A51" s="94"/>
      <c r="B51" s="95"/>
      <c r="C51" s="95"/>
    </row>
    <row r="52" spans="1:40" s="108" customFormat="1" ht="13">
      <c r="A52" s="96"/>
      <c r="B52" s="97"/>
      <c r="C52" s="97"/>
    </row>
    <row r="53" spans="1:40" s="108" customFormat="1">
      <c r="A53" s="98"/>
      <c r="B53" s="110"/>
      <c r="C53" s="110"/>
    </row>
    <row r="54" spans="1:40" s="108" customFormat="1">
      <c r="B54" s="110"/>
      <c r="C54" s="110"/>
    </row>
    <row r="55" spans="1:40" s="108" customFormat="1">
      <c r="B55" s="110"/>
      <c r="C55" s="110"/>
    </row>
    <row r="56" spans="1:40" s="108" customFormat="1">
      <c r="B56" s="110"/>
      <c r="C56" s="110"/>
    </row>
    <row r="57" spans="1:40" s="108" customFormat="1">
      <c r="B57" s="110"/>
      <c r="C57" s="110"/>
    </row>
    <row r="58" spans="1:40" s="108" customFormat="1">
      <c r="B58" s="110"/>
      <c r="C58" s="110"/>
    </row>
    <row r="59" spans="1:40" s="108" customFormat="1">
      <c r="B59" s="110"/>
      <c r="C59" s="110"/>
    </row>
    <row r="60" spans="1:40" s="108" customFormat="1">
      <c r="B60" s="110"/>
      <c r="C60" s="110"/>
    </row>
    <row r="61" spans="1:40">
      <c r="A61" s="108"/>
      <c r="B61" s="110"/>
      <c r="C61" s="110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1:40" s="36" customFormat="1" ht="13" outlineLevel="1">
      <c r="A62" s="207" t="s">
        <v>134</v>
      </c>
      <c r="B62" s="58"/>
      <c r="C62" s="58"/>
      <c r="D62" s="24"/>
      <c r="E62" s="24"/>
      <c r="F62" s="24"/>
      <c r="G62" s="24"/>
      <c r="H62" s="24"/>
      <c r="I62" s="24"/>
      <c r="J62" s="24"/>
      <c r="K62" s="24"/>
      <c r="L62" s="24"/>
      <c r="M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36" customFormat="1" outlineLevel="1">
      <c r="A63" s="208" t="s">
        <v>135</v>
      </c>
      <c r="B63" s="58"/>
      <c r="C63" s="58"/>
      <c r="D63" s="24"/>
      <c r="E63" s="24"/>
      <c r="F63" s="24"/>
      <c r="G63" s="24"/>
      <c r="H63" s="24"/>
      <c r="I63" s="24"/>
      <c r="J63" s="24"/>
      <c r="K63" s="24"/>
      <c r="L63" s="24"/>
      <c r="M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36" customFormat="1" outlineLevel="1">
      <c r="A64" s="208" t="s">
        <v>79</v>
      </c>
      <c r="B64" s="58"/>
      <c r="C64" s="58"/>
      <c r="D64" s="24"/>
      <c r="E64" s="24"/>
      <c r="F64" s="24"/>
      <c r="G64" s="24"/>
      <c r="H64" s="24"/>
      <c r="I64" s="24"/>
      <c r="J64" s="24"/>
      <c r="K64" s="24"/>
      <c r="L64" s="24"/>
      <c r="M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36" customFormat="1" outlineLevel="1">
      <c r="A65" s="208" t="s">
        <v>78</v>
      </c>
      <c r="B65" s="58"/>
      <c r="C65" s="58"/>
      <c r="D65" s="24"/>
      <c r="E65" s="24"/>
      <c r="F65" s="24"/>
      <c r="G65" s="24"/>
      <c r="H65" s="24"/>
      <c r="I65" s="24"/>
      <c r="J65" s="24"/>
      <c r="K65" s="24"/>
      <c r="L65" s="24"/>
      <c r="M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36" customFormat="1" ht="13" outlineLevel="1">
      <c r="A66" s="209" t="s">
        <v>136</v>
      </c>
      <c r="B66" s="58"/>
      <c r="C66" s="58"/>
      <c r="D66" s="24"/>
      <c r="E66" s="24"/>
      <c r="F66" s="24"/>
      <c r="G66" s="24"/>
      <c r="H66" s="24"/>
      <c r="I66" s="24"/>
      <c r="J66" s="24"/>
      <c r="K66" s="24"/>
      <c r="L66" s="24"/>
      <c r="M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36" customFormat="1" ht="13" outlineLevel="1">
      <c r="A67" s="210" t="s">
        <v>137</v>
      </c>
      <c r="B67" s="58"/>
      <c r="C67" s="58"/>
      <c r="D67" s="24"/>
      <c r="E67" s="24"/>
      <c r="F67" s="24"/>
      <c r="G67" s="24"/>
      <c r="H67" s="24"/>
      <c r="I67" s="24"/>
      <c r="J67" s="24"/>
      <c r="K67" s="24"/>
      <c r="L67" s="24"/>
      <c r="M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36" customFormat="1" ht="13" outlineLevel="1">
      <c r="A68" s="207" t="s">
        <v>138</v>
      </c>
      <c r="B68" s="58"/>
      <c r="C68" s="58"/>
      <c r="D68" s="24"/>
      <c r="E68" s="24"/>
      <c r="F68" s="24"/>
      <c r="G68" s="24"/>
      <c r="H68" s="24"/>
      <c r="I68" s="24"/>
      <c r="J68" s="24"/>
      <c r="K68" s="24"/>
      <c r="L68" s="24"/>
      <c r="M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36" customFormat="1" outlineLevel="1">
      <c r="A69" s="209" t="s">
        <v>80</v>
      </c>
      <c r="B69" s="58"/>
      <c r="C69" s="58"/>
      <c r="D69" s="24"/>
      <c r="E69" s="24"/>
      <c r="F69" s="24"/>
      <c r="G69" s="24"/>
      <c r="H69" s="24"/>
      <c r="I69" s="24"/>
      <c r="J69" s="24"/>
      <c r="K69" s="24"/>
      <c r="L69" s="24"/>
      <c r="M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36" customFormat="1" outlineLevel="1">
      <c r="A70" s="24"/>
      <c r="B70" s="58"/>
      <c r="C70" s="58"/>
      <c r="D70" s="24"/>
      <c r="E70" s="24"/>
      <c r="F70" s="24"/>
      <c r="G70" s="24"/>
      <c r="H70" s="24"/>
      <c r="I70" s="24"/>
      <c r="J70" s="24"/>
      <c r="K70" s="24"/>
      <c r="L70" s="24"/>
      <c r="M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s="36" customFormat="1" outlineLevel="1">
      <c r="A71" s="24"/>
      <c r="B71" s="58"/>
      <c r="C71" s="58"/>
      <c r="D71" s="24"/>
      <c r="E71" s="24"/>
      <c r="F71" s="24"/>
      <c r="G71" s="24"/>
      <c r="H71" s="24"/>
      <c r="I71" s="24"/>
      <c r="J71" s="24"/>
      <c r="K71" s="24"/>
      <c r="L71" s="24"/>
      <c r="M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s="36" customFormat="1" ht="13" outlineLevel="1">
      <c r="A72" s="211" t="s">
        <v>139</v>
      </c>
      <c r="B72" s="58"/>
      <c r="C72" s="58"/>
      <c r="D72" s="24"/>
      <c r="E72" s="24"/>
      <c r="F72" s="24"/>
      <c r="G72" s="24"/>
      <c r="H72" s="24"/>
      <c r="I72" s="24"/>
      <c r="J72" s="24"/>
      <c r="K72" s="24"/>
      <c r="L72" s="24"/>
      <c r="M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s="36" customFormat="1" outlineLevel="1">
      <c r="A73" s="212" t="s">
        <v>81</v>
      </c>
      <c r="B73" s="58"/>
      <c r="C73" s="58"/>
      <c r="D73" s="24"/>
      <c r="E73" s="24"/>
      <c r="F73" s="24"/>
      <c r="G73" s="24"/>
      <c r="H73" s="24"/>
      <c r="I73" s="24"/>
      <c r="J73" s="24"/>
      <c r="K73" s="24"/>
      <c r="L73" s="24"/>
      <c r="M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s="36" customFormat="1" outlineLevel="1">
      <c r="A74" s="212" t="s">
        <v>82</v>
      </c>
      <c r="B74" s="58"/>
      <c r="C74" s="58"/>
      <c r="D74" s="24"/>
      <c r="E74" s="24"/>
      <c r="F74" s="24"/>
      <c r="G74" s="24"/>
      <c r="H74" s="24"/>
      <c r="I74" s="24"/>
      <c r="J74" s="24"/>
      <c r="K74" s="24"/>
      <c r="L74" s="24"/>
      <c r="M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s="36" customFormat="1" outlineLevel="1">
      <c r="A75" s="212" t="s">
        <v>83</v>
      </c>
      <c r="B75" s="58"/>
      <c r="C75" s="58"/>
      <c r="D75" s="24"/>
      <c r="E75" s="24"/>
      <c r="F75" s="24"/>
      <c r="G75" s="24"/>
      <c r="H75" s="24"/>
      <c r="I75" s="24"/>
      <c r="J75" s="24"/>
      <c r="K75" s="24"/>
      <c r="L75" s="24"/>
      <c r="M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s="36" customFormat="1" outlineLevel="1">
      <c r="A76" s="212" t="s">
        <v>84</v>
      </c>
      <c r="B76" s="58"/>
      <c r="C76" s="58"/>
      <c r="D76" s="24"/>
      <c r="E76" s="24"/>
      <c r="F76" s="24"/>
      <c r="G76" s="24"/>
      <c r="H76" s="24"/>
      <c r="I76" s="24"/>
      <c r="J76" s="24"/>
      <c r="K76" s="24"/>
      <c r="L76" s="24"/>
      <c r="M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s="36" customFormat="1" ht="13" outlineLevel="1">
      <c r="A77" s="212" t="s">
        <v>140</v>
      </c>
      <c r="B77" s="58"/>
      <c r="C77" s="58"/>
      <c r="D77" s="24"/>
      <c r="E77" s="24"/>
      <c r="F77" s="24"/>
      <c r="G77" s="24"/>
      <c r="H77" s="24"/>
      <c r="I77" s="24"/>
      <c r="J77" s="24"/>
      <c r="K77" s="24"/>
      <c r="L77" s="24"/>
      <c r="M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s="36" customFormat="1" ht="13" outlineLevel="1">
      <c r="A78" s="212" t="s">
        <v>141</v>
      </c>
      <c r="B78" s="58"/>
      <c r="C78" s="58"/>
      <c r="D78" s="24"/>
      <c r="E78" s="24"/>
      <c r="F78" s="24"/>
      <c r="G78" s="24"/>
      <c r="H78" s="24"/>
      <c r="I78" s="24"/>
      <c r="J78" s="24"/>
      <c r="K78" s="24"/>
      <c r="L78" s="24"/>
      <c r="M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s="36" customFormat="1" ht="13" outlineLevel="1">
      <c r="A79" s="36" t="s">
        <v>142</v>
      </c>
      <c r="B79" s="34"/>
      <c r="C79" s="3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s="36" customFormat="1">
      <c r="A80" s="99"/>
      <c r="B80" s="34"/>
      <c r="C80" s="3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s="112" customFormat="1">
      <c r="A81" s="100"/>
      <c r="B81" s="111"/>
      <c r="C81" s="111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</row>
    <row r="82" spans="1:40" s="112" customFormat="1">
      <c r="A82" s="101" t="s">
        <v>36</v>
      </c>
      <c r="B82" s="111"/>
      <c r="C82" s="111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</row>
    <row r="83" spans="1:40" s="36" customFormat="1">
      <c r="A83" s="206" t="s">
        <v>147</v>
      </c>
      <c r="B83" s="34"/>
      <c r="C83" s="3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s="225" customFormat="1">
      <c r="A84" s="223" t="s">
        <v>148</v>
      </c>
      <c r="B84" s="224"/>
      <c r="C84" s="224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</row>
    <row r="85" spans="1:40" s="112" customFormat="1">
      <c r="B85" s="111"/>
      <c r="C85" s="111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</row>
    <row r="86" spans="1:40" s="112" customFormat="1">
      <c r="B86" s="111"/>
      <c r="C86" s="111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  <c r="AN86" s="276"/>
    </row>
    <row r="87" spans="1:40" s="112" customFormat="1">
      <c r="A87" s="36" t="s">
        <v>145</v>
      </c>
      <c r="B87" s="111"/>
      <c r="C87" s="111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</row>
    <row r="88" spans="1:40" s="112" customFormat="1">
      <c r="A88" s="36" t="s">
        <v>133</v>
      </c>
      <c r="B88" s="111"/>
      <c r="C88" s="111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  <c r="AM88" s="276"/>
      <c r="AN88" s="276"/>
    </row>
  </sheetData>
  <mergeCells count="34">
    <mergeCell ref="T5:T6"/>
    <mergeCell ref="A38:S38"/>
    <mergeCell ref="E5:E6"/>
    <mergeCell ref="M5:M6"/>
    <mergeCell ref="R5:R6"/>
    <mergeCell ref="Q5:Q6"/>
    <mergeCell ref="O5:O6"/>
    <mergeCell ref="N5:N6"/>
    <mergeCell ref="F5:F6"/>
    <mergeCell ref="J5:J6"/>
    <mergeCell ref="K5:K6"/>
    <mergeCell ref="L5:L6"/>
    <mergeCell ref="G5:G6"/>
    <mergeCell ref="A29:S29"/>
    <mergeCell ref="S5:S6"/>
    <mergeCell ref="A5:A6"/>
    <mergeCell ref="B5:B6"/>
    <mergeCell ref="H5:H6"/>
    <mergeCell ref="I5:I6"/>
    <mergeCell ref="P5:P6"/>
    <mergeCell ref="C5:C6"/>
    <mergeCell ref="D5:D6"/>
    <mergeCell ref="A27:T27"/>
    <mergeCell ref="A28:T28"/>
    <mergeCell ref="A44:R44"/>
    <mergeCell ref="A42:R42"/>
    <mergeCell ref="A39:C39"/>
    <mergeCell ref="A34:P34"/>
    <mergeCell ref="A37:T37"/>
    <mergeCell ref="A31:T31"/>
    <mergeCell ref="A32:T32"/>
    <mergeCell ref="A33:T33"/>
    <mergeCell ref="A35:T35"/>
    <mergeCell ref="A36:T36"/>
  </mergeCells>
  <hyperlinks>
    <hyperlink ref="A1" location="'1'!A1" display="'1'!A1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5"/>
  <sheetViews>
    <sheetView workbookViewId="0">
      <pane xSplit="3" ySplit="6" topLeftCell="I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V27" sqref="V27"/>
    </sheetView>
  </sheetViews>
  <sheetFormatPr defaultColWidth="8.90625" defaultRowHeight="12.5" outlineLevelRow="1" outlineLevelCol="1"/>
  <cols>
    <col min="1" max="1" width="28.36328125" style="32" customWidth="1"/>
    <col min="2" max="2" width="23.1796875" style="32" hidden="1" customWidth="1" outlineLevel="1"/>
    <col min="3" max="3" width="17.54296875" style="32" hidden="1" customWidth="1" outlineLevel="1"/>
    <col min="4" max="4" width="9.54296875" style="32" hidden="1" customWidth="1" collapsed="1"/>
    <col min="5" max="5" width="9.81640625" style="32" hidden="1" customWidth="1"/>
    <col min="6" max="6" width="9.54296875" style="32" hidden="1" customWidth="1"/>
    <col min="7" max="7" width="9.81640625" style="32" hidden="1" customWidth="1"/>
    <col min="8" max="8" width="10" style="32" hidden="1" customWidth="1"/>
    <col min="9" max="9" width="9.54296875" style="32" hidden="1" customWidth="1"/>
    <col min="10" max="10" width="9.54296875" style="32" bestFit="1" customWidth="1"/>
    <col min="11" max="11" width="10.36328125" style="32" bestFit="1" customWidth="1"/>
    <col min="12" max="17" width="10.6328125" style="32" customWidth="1"/>
    <col min="18" max="18" width="8.90625" style="32"/>
    <col min="19" max="19" width="10.54296875" style="32" customWidth="1"/>
    <col min="20" max="41" width="8.90625" style="199"/>
    <col min="42" max="16384" width="8.90625" style="32"/>
  </cols>
  <sheetData>
    <row r="1" spans="1:21" ht="13">
      <c r="A1" s="89" t="str">
        <f>IF('1'!A1=1,"до змісту","tu title")</f>
        <v>tu title</v>
      </c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</row>
    <row r="2" spans="1:21" ht="13">
      <c r="A2" s="125" t="str">
        <f>IF('1'!A1=1,"1.2 Обсяги приватних грошових переказів в Україну за основними країнами","1.2 Remittances in Ukraine by major countries")</f>
        <v>1.2 Remittances in Ukraine by major countries</v>
      </c>
      <c r="B2" s="125"/>
      <c r="C2" s="125"/>
      <c r="D2" s="125"/>
      <c r="E2" s="35"/>
      <c r="F2" s="30"/>
      <c r="G2" s="30"/>
      <c r="H2" s="30"/>
      <c r="I2" s="30"/>
      <c r="J2" s="24"/>
      <c r="K2" s="24"/>
      <c r="L2" s="24"/>
      <c r="M2" s="31"/>
      <c r="N2" s="24"/>
      <c r="O2" s="24"/>
    </row>
    <row r="3" spans="1:21" ht="13">
      <c r="A3" s="201" t="str">
        <f>IF('1'!A1=1,"за офіційними та неофіційними каналами надходження","by official and unofficial channels")</f>
        <v>by official and unofficial channels</v>
      </c>
      <c r="B3" s="34"/>
      <c r="C3" s="34"/>
      <c r="D3" s="30"/>
      <c r="E3" s="30"/>
      <c r="F3" s="30"/>
      <c r="G3" s="30"/>
      <c r="H3" s="30"/>
      <c r="I3" s="30"/>
      <c r="J3" s="24"/>
      <c r="K3" s="24"/>
      <c r="L3" s="24"/>
      <c r="M3" s="31"/>
      <c r="N3" s="24"/>
      <c r="O3" s="24"/>
    </row>
    <row r="4" spans="1:21" ht="13">
      <c r="A4" s="219" t="str">
        <f>IF('1'!A1=1,"Млн.дол.США","USD millions")</f>
        <v>USD millions</v>
      </c>
      <c r="D4" s="30"/>
      <c r="E4" s="30"/>
      <c r="F4" s="30"/>
      <c r="G4" s="30"/>
      <c r="H4" s="30"/>
      <c r="I4" s="30"/>
      <c r="J4" s="24"/>
      <c r="K4" s="24"/>
      <c r="L4" s="24"/>
      <c r="M4" s="31"/>
      <c r="N4" s="24"/>
      <c r="O4" s="24"/>
    </row>
    <row r="5" spans="1:21" ht="13">
      <c r="A5" s="37"/>
      <c r="B5" s="202"/>
      <c r="C5" s="38"/>
      <c r="D5" s="317">
        <v>2015</v>
      </c>
      <c r="E5" s="318"/>
      <c r="F5" s="317">
        <v>2016</v>
      </c>
      <c r="G5" s="318"/>
      <c r="H5" s="317">
        <v>2017</v>
      </c>
      <c r="I5" s="318"/>
      <c r="J5" s="317">
        <v>2018</v>
      </c>
      <c r="K5" s="318"/>
      <c r="L5" s="317">
        <v>2019</v>
      </c>
      <c r="M5" s="318"/>
      <c r="N5" s="317">
        <v>2020</v>
      </c>
      <c r="O5" s="318"/>
      <c r="P5" s="317">
        <v>2021</v>
      </c>
      <c r="Q5" s="319"/>
      <c r="R5" s="317">
        <v>2023</v>
      </c>
      <c r="S5" s="318"/>
      <c r="T5" s="317">
        <v>2024</v>
      </c>
      <c r="U5" s="318"/>
    </row>
    <row r="6" spans="1:21" ht="52.5" customHeight="1">
      <c r="A6" s="272" t="str">
        <f>IF('1'!A1=1,B6,C6)</f>
        <v>Countries</v>
      </c>
      <c r="B6" s="273" t="s">
        <v>3</v>
      </c>
      <c r="C6" s="274" t="s">
        <v>14</v>
      </c>
      <c r="D6" s="165" t="str">
        <f>IF('1'!$A$1=1,D60,D61)</f>
        <v>USD millions</v>
      </c>
      <c r="E6" s="166" t="str">
        <f>IF('1'!$A$1=1,E60,E61)</f>
        <v>% of total</v>
      </c>
      <c r="F6" s="165" t="str">
        <f>IF('1'!$A$1=1,D60,D61)</f>
        <v>USD millions</v>
      </c>
      <c r="G6" s="166" t="str">
        <f>IF('1'!$A$1=1,E60,E61)</f>
        <v>% of total</v>
      </c>
      <c r="H6" s="165" t="str">
        <f>IF('1'!$A$1=1,D60,D61)</f>
        <v>USD millions</v>
      </c>
      <c r="I6" s="166" t="str">
        <f>IF('1'!$A$1=1,E60,E61)</f>
        <v>% of total</v>
      </c>
      <c r="J6" s="165" t="str">
        <f>IF('1'!$A$1=1,D60,D61)</f>
        <v>USD millions</v>
      </c>
      <c r="K6" s="166" t="str">
        <f>IF('1'!$A$1=1,E60,E61)</f>
        <v>% of total</v>
      </c>
      <c r="L6" s="165" t="str">
        <f>IF('1'!$A$1=1,G60,G61)</f>
        <v>USD millions</v>
      </c>
      <c r="M6" s="167" t="str">
        <f>IF('1'!$A$1=1,$H$60,$H$61)</f>
        <v>% of total</v>
      </c>
      <c r="N6" s="165" t="str">
        <f>IF('1'!$A$1=1,$D$60,$D$61)</f>
        <v>USD millions</v>
      </c>
      <c r="O6" s="167" t="str">
        <f>IF('1'!$A$1=1,$H$60,$H$61)</f>
        <v>% of total</v>
      </c>
      <c r="P6" s="165" t="str">
        <f>IF('1'!$A$1=1,$D$60,$D$61)</f>
        <v>USD millions</v>
      </c>
      <c r="Q6" s="227" t="str">
        <f>IF('1'!$A$1=1,$H$60,$H$61)</f>
        <v>% of total</v>
      </c>
      <c r="R6" s="165" t="str">
        <f>IF('1'!$A$1=1,$D$60,$D$61)</f>
        <v>USD millions</v>
      </c>
      <c r="S6" s="166" t="str">
        <f>IF('1'!$A$1=1,$H$60,$H$61)</f>
        <v>% of total</v>
      </c>
      <c r="T6" s="165" t="str">
        <f>IF('1'!$A$1=1,$D$60,$D$61)</f>
        <v>USD millions</v>
      </c>
      <c r="U6" s="166" t="str">
        <f>IF('1'!$A$1=1,$H$60,$H$61)</f>
        <v>% of total</v>
      </c>
    </row>
    <row r="7" spans="1:21" ht="13">
      <c r="A7" s="258" t="str">
        <f>IF('1'!$A$1=1,B7,C7)</f>
        <v>Receipts</v>
      </c>
      <c r="B7" s="259" t="s">
        <v>37</v>
      </c>
      <c r="C7" s="260" t="s">
        <v>72</v>
      </c>
      <c r="D7" s="261">
        <v>6959</v>
      </c>
      <c r="E7" s="262">
        <f>SUM(E9:E31)</f>
        <v>100.00000000000001</v>
      </c>
      <c r="F7" s="152">
        <v>7535</v>
      </c>
      <c r="G7" s="263">
        <f>SUM(G9:G31)</f>
        <v>99.999999999999986</v>
      </c>
      <c r="H7" s="264">
        <v>9264</v>
      </c>
      <c r="I7" s="263">
        <f>SUM(I9:I31)</f>
        <v>99.999999999999986</v>
      </c>
      <c r="J7" s="265">
        <v>11111</v>
      </c>
      <c r="K7" s="263">
        <f>SUM(K9:K31)</f>
        <v>100</v>
      </c>
      <c r="L7" s="265">
        <f>'1.1'!O7</f>
        <v>11921</v>
      </c>
      <c r="M7" s="266">
        <f>SUM(M9:M31)</f>
        <v>99.999999999999986</v>
      </c>
      <c r="N7" s="232">
        <f>'1.1'!P7</f>
        <v>11980</v>
      </c>
      <c r="O7" s="266">
        <f>SUM(O9:O31)</f>
        <v>100.00000000000001</v>
      </c>
      <c r="P7" s="267">
        <v>14019</v>
      </c>
      <c r="Q7" s="295">
        <f>SUM(Q9:Q31)</f>
        <v>100.00000000000001</v>
      </c>
      <c r="R7" s="232">
        <f>'1.1'!S7</f>
        <v>11292</v>
      </c>
      <c r="S7" s="266">
        <f>SUM(S9:S31)</f>
        <v>100</v>
      </c>
      <c r="T7" s="232">
        <f>'1.1'!T7</f>
        <v>9480</v>
      </c>
      <c r="U7" s="266">
        <v>100</v>
      </c>
    </row>
    <row r="8" spans="1:21" ht="13">
      <c r="A8" s="203" t="str">
        <f>IF('1'!$A$1=1,B8,C8)</f>
        <v>including:</v>
      </c>
      <c r="B8" s="39" t="s">
        <v>35</v>
      </c>
      <c r="C8" s="40" t="s">
        <v>57</v>
      </c>
      <c r="D8" s="7"/>
      <c r="E8" s="41"/>
      <c r="F8" s="226"/>
      <c r="G8" s="42"/>
      <c r="H8" s="43"/>
      <c r="I8" s="44"/>
      <c r="J8" s="78"/>
      <c r="K8" s="44"/>
      <c r="L8" s="77"/>
      <c r="M8" s="79"/>
      <c r="N8" s="77"/>
      <c r="O8" s="200"/>
      <c r="P8" s="77"/>
      <c r="Q8" s="231"/>
      <c r="R8" s="77"/>
      <c r="S8" s="298"/>
      <c r="T8" s="77"/>
      <c r="U8" s="298"/>
    </row>
    <row r="9" spans="1:21" ht="13">
      <c r="A9" s="204" t="str">
        <f>IF('1'!$A$1=1,B9,C9)</f>
        <v>Poland</v>
      </c>
      <c r="B9" s="46" t="s">
        <v>5</v>
      </c>
      <c r="C9" s="47" t="s">
        <v>18</v>
      </c>
      <c r="D9" s="7">
        <v>1329</v>
      </c>
      <c r="E9" s="41">
        <f t="shared" ref="E9:E30" si="0">D9/D$7*100</f>
        <v>19.097571490156632</v>
      </c>
      <c r="F9" s="8">
        <v>1991</v>
      </c>
      <c r="G9" s="42">
        <f t="shared" ref="G9:G33" si="1">F9/F$7*100</f>
        <v>26.423357664233578</v>
      </c>
      <c r="H9" s="45">
        <v>3116</v>
      </c>
      <c r="I9" s="48">
        <f>H9/H$7*100</f>
        <v>33.63557858376511</v>
      </c>
      <c r="J9" s="78">
        <v>3649</v>
      </c>
      <c r="K9" s="48">
        <f>J9/J$7*100</f>
        <v>32.841328413284131</v>
      </c>
      <c r="L9" s="77">
        <v>3558</v>
      </c>
      <c r="M9" s="79">
        <f>L9/L$7*100</f>
        <v>29.846489388474122</v>
      </c>
      <c r="N9" s="77">
        <v>3300</v>
      </c>
      <c r="O9" s="79">
        <f>N9/N$7*100</f>
        <v>27.545909849749584</v>
      </c>
      <c r="P9" s="43">
        <v>4647</v>
      </c>
      <c r="Q9" s="296">
        <f>P9/P$7*100</f>
        <v>33.147870746843573</v>
      </c>
      <c r="R9" s="286">
        <v>4163</v>
      </c>
      <c r="S9" s="79">
        <f>R9/R$7*100</f>
        <v>36.866808359900816</v>
      </c>
      <c r="T9" s="77">
        <v>3308</v>
      </c>
      <c r="U9" s="79">
        <f>T9/T$7*100</f>
        <v>34.894514767932492</v>
      </c>
    </row>
    <row r="10" spans="1:21" ht="13">
      <c r="A10" s="204" t="str">
        <f>IF('1'!$A$1=1,B10,C10)</f>
        <v xml:space="preserve">United States </v>
      </c>
      <c r="B10" s="46" t="s">
        <v>39</v>
      </c>
      <c r="C10" s="47" t="s">
        <v>61</v>
      </c>
      <c r="D10" s="7">
        <v>516</v>
      </c>
      <c r="E10" s="41">
        <f t="shared" si="0"/>
        <v>7.4148584566748097</v>
      </c>
      <c r="F10" s="8">
        <v>576</v>
      </c>
      <c r="G10" s="42">
        <f t="shared" si="1"/>
        <v>7.6443264764432657</v>
      </c>
      <c r="H10" s="45">
        <v>679</v>
      </c>
      <c r="I10" s="48">
        <f t="shared" ref="I10:I33" si="2">H10/H$7*100</f>
        <v>7.3294473229706387</v>
      </c>
      <c r="J10" s="78">
        <v>870</v>
      </c>
      <c r="K10" s="48">
        <f t="shared" ref="K10:K33" si="3">J10/J$7*100</f>
        <v>7.8300783007830086</v>
      </c>
      <c r="L10" s="77">
        <v>984</v>
      </c>
      <c r="M10" s="79">
        <f t="shared" ref="M10:M33" si="4">L10/L$7*100</f>
        <v>8.2543410787685598</v>
      </c>
      <c r="N10" s="77">
        <v>1220</v>
      </c>
      <c r="O10" s="79">
        <f t="shared" ref="O10:O33" si="5">N10/N$7*100</f>
        <v>10.183639398998331</v>
      </c>
      <c r="P10" s="77">
        <v>1491</v>
      </c>
      <c r="Q10" s="296">
        <f t="shared" ref="Q10:Q33" si="6">P10/P$7*100</f>
        <v>10.635566017547614</v>
      </c>
      <c r="R10" s="77">
        <v>1221</v>
      </c>
      <c r="S10" s="79">
        <f t="shared" ref="S10:U33" si="7">R10/R$7*100</f>
        <v>10.812964930924549</v>
      </c>
      <c r="T10" s="77">
        <v>1133</v>
      </c>
      <c r="U10" s="79">
        <f t="shared" si="7"/>
        <v>11.951476793248945</v>
      </c>
    </row>
    <row r="11" spans="1:21" ht="13">
      <c r="A11" s="204" t="str">
        <f>IF('1'!$A$1=1,B11,C11)</f>
        <v>United Kingdom</v>
      </c>
      <c r="B11" s="46" t="s">
        <v>10</v>
      </c>
      <c r="C11" s="47" t="s">
        <v>25</v>
      </c>
      <c r="D11" s="7">
        <v>245</v>
      </c>
      <c r="E11" s="41">
        <f>D11/D$7*100</f>
        <v>3.5206207788475359</v>
      </c>
      <c r="F11" s="8">
        <v>259</v>
      </c>
      <c r="G11" s="42">
        <f>F11/F$7*100</f>
        <v>3.4372926343729264</v>
      </c>
      <c r="H11" s="45">
        <v>311</v>
      </c>
      <c r="I11" s="48">
        <f>H11/H$7*100</f>
        <v>3.357081174438687</v>
      </c>
      <c r="J11" s="78">
        <v>394</v>
      </c>
      <c r="K11" s="48">
        <f>J11/J$7*100</f>
        <v>3.5460354603546032</v>
      </c>
      <c r="L11" s="77">
        <v>601</v>
      </c>
      <c r="M11" s="79">
        <f>L11/L$7*100</f>
        <v>5.0415233621340487</v>
      </c>
      <c r="N11" s="77">
        <v>1013</v>
      </c>
      <c r="O11" s="79">
        <f>N11/N$7*100</f>
        <v>8.4557595993322199</v>
      </c>
      <c r="P11" s="77">
        <v>988</v>
      </c>
      <c r="Q11" s="296">
        <f>P11/P$7*100</f>
        <v>7.0475782866110279</v>
      </c>
      <c r="R11" s="77">
        <v>806</v>
      </c>
      <c r="S11" s="79">
        <f>R11/R$7*100</f>
        <v>7.1377966702089974</v>
      </c>
      <c r="T11" s="77">
        <v>829</v>
      </c>
      <c r="U11" s="79">
        <f>T11/T$7*100</f>
        <v>8.7447257383966246</v>
      </c>
    </row>
    <row r="12" spans="1:21" ht="13">
      <c r="A12" s="204" t="str">
        <f>IF('1'!$A$1=1,B12,C12)</f>
        <v>Czech Republic</v>
      </c>
      <c r="B12" s="46" t="s">
        <v>9</v>
      </c>
      <c r="C12" s="50" t="s">
        <v>24</v>
      </c>
      <c r="D12" s="7">
        <v>314</v>
      </c>
      <c r="E12" s="41">
        <f t="shared" ref="E12:E29" si="8">D12/D$7*100</f>
        <v>4.5121425492168417</v>
      </c>
      <c r="F12" s="8">
        <v>377</v>
      </c>
      <c r="G12" s="42">
        <f t="shared" si="1"/>
        <v>5.003317850033179</v>
      </c>
      <c r="H12" s="45">
        <v>435</v>
      </c>
      <c r="I12" s="48">
        <f t="shared" si="2"/>
        <v>4.6955958549222796</v>
      </c>
      <c r="J12" s="78">
        <v>846</v>
      </c>
      <c r="K12" s="48">
        <f t="shared" si="3"/>
        <v>7.6140761407614086</v>
      </c>
      <c r="L12" s="77">
        <v>1113</v>
      </c>
      <c r="M12" s="79">
        <f t="shared" si="4"/>
        <v>9.3364650616559022</v>
      </c>
      <c r="N12" s="77">
        <v>834</v>
      </c>
      <c r="O12" s="79">
        <f t="shared" si="5"/>
        <v>6.9616026711185306</v>
      </c>
      <c r="P12" s="77">
        <v>877</v>
      </c>
      <c r="Q12" s="296">
        <f>P12/P$7*100</f>
        <v>6.2557957058278042</v>
      </c>
      <c r="R12" s="77">
        <v>982</v>
      </c>
      <c r="S12" s="79">
        <f t="shared" si="7"/>
        <v>8.6964222458377609</v>
      </c>
      <c r="T12" s="77">
        <v>704</v>
      </c>
      <c r="U12" s="79">
        <f t="shared" si="7"/>
        <v>7.4261603375527425</v>
      </c>
    </row>
    <row r="13" spans="1:21" ht="13">
      <c r="A13" s="204" t="str">
        <f>IF('1'!$A$1=1,B13,C13)</f>
        <v>Germany</v>
      </c>
      <c r="B13" s="46" t="s">
        <v>40</v>
      </c>
      <c r="C13" s="47" t="s">
        <v>16</v>
      </c>
      <c r="D13" s="7">
        <v>270</v>
      </c>
      <c r="E13" s="41">
        <f t="shared" si="8"/>
        <v>3.8798677970972841</v>
      </c>
      <c r="F13" s="8">
        <v>291</v>
      </c>
      <c r="G13" s="42">
        <f t="shared" si="1"/>
        <v>3.8619774386197743</v>
      </c>
      <c r="H13" s="45">
        <v>318</v>
      </c>
      <c r="I13" s="48">
        <f t="shared" si="2"/>
        <v>3.4326424870466319</v>
      </c>
      <c r="J13" s="78">
        <v>426</v>
      </c>
      <c r="K13" s="48">
        <f t="shared" si="3"/>
        <v>3.8340383403834042</v>
      </c>
      <c r="L13" s="77">
        <v>462</v>
      </c>
      <c r="M13" s="79">
        <f t="shared" si="4"/>
        <v>3.8755137991779218</v>
      </c>
      <c r="N13" s="77">
        <v>513</v>
      </c>
      <c r="O13" s="79">
        <f t="shared" si="5"/>
        <v>4.2821368948247081</v>
      </c>
      <c r="P13" s="77">
        <v>608</v>
      </c>
      <c r="Q13" s="296">
        <f t="shared" ref="Q13:Q29" si="9">P13/P$7*100</f>
        <v>4.3369712532990938</v>
      </c>
      <c r="R13" s="77">
        <v>728</v>
      </c>
      <c r="S13" s="79">
        <f t="shared" si="7"/>
        <v>6.4470421537371596</v>
      </c>
      <c r="T13" s="77">
        <v>628</v>
      </c>
      <c r="U13" s="79">
        <f t="shared" si="7"/>
        <v>6.6244725738396628</v>
      </c>
    </row>
    <row r="14" spans="1:21" ht="13">
      <c r="A14" s="204" t="str">
        <f>IF('1'!$A$1=1,B14,C14)</f>
        <v>Israel</v>
      </c>
      <c r="B14" s="46" t="s">
        <v>43</v>
      </c>
      <c r="C14" s="47" t="s">
        <v>63</v>
      </c>
      <c r="D14" s="7">
        <v>108</v>
      </c>
      <c r="E14" s="41">
        <f t="shared" si="8"/>
        <v>1.5519471188389136</v>
      </c>
      <c r="F14" s="8">
        <v>171</v>
      </c>
      <c r="G14" s="42">
        <f t="shared" si="1"/>
        <v>2.2694094226940944</v>
      </c>
      <c r="H14" s="45">
        <v>280</v>
      </c>
      <c r="I14" s="48">
        <f t="shared" si="2"/>
        <v>3.0224525043177892</v>
      </c>
      <c r="J14" s="78">
        <v>337</v>
      </c>
      <c r="K14" s="48">
        <f t="shared" si="3"/>
        <v>3.033030330303303</v>
      </c>
      <c r="L14" s="77">
        <v>351</v>
      </c>
      <c r="M14" s="79">
        <f t="shared" si="4"/>
        <v>2.9443838604143946</v>
      </c>
      <c r="N14" s="77">
        <v>361</v>
      </c>
      <c r="O14" s="79">
        <f t="shared" si="5"/>
        <v>3.013355592654424</v>
      </c>
      <c r="P14" s="77">
        <v>422</v>
      </c>
      <c r="Q14" s="296">
        <f t="shared" si="9"/>
        <v>3.0102004422569371</v>
      </c>
      <c r="R14" s="77">
        <v>492</v>
      </c>
      <c r="S14" s="79">
        <f t="shared" si="7"/>
        <v>4.3570669500531354</v>
      </c>
      <c r="T14" s="77">
        <v>458</v>
      </c>
      <c r="U14" s="79">
        <f t="shared" si="7"/>
        <v>4.8312236286919834</v>
      </c>
    </row>
    <row r="15" spans="1:21" ht="13">
      <c r="A15" s="204" t="str">
        <f>IF('1'!$A$1=1,B15,C15)</f>
        <v>Italy</v>
      </c>
      <c r="B15" s="46" t="s">
        <v>42</v>
      </c>
      <c r="C15" s="50" t="s">
        <v>19</v>
      </c>
      <c r="D15" s="7">
        <v>350</v>
      </c>
      <c r="E15" s="41">
        <f t="shared" si="8"/>
        <v>5.0294582554964791</v>
      </c>
      <c r="F15" s="8">
        <v>412</v>
      </c>
      <c r="G15" s="42">
        <f t="shared" si="1"/>
        <v>5.4678168546781691</v>
      </c>
      <c r="H15" s="45">
        <v>447</v>
      </c>
      <c r="I15" s="48">
        <f t="shared" si="2"/>
        <v>4.8251295336787559</v>
      </c>
      <c r="J15" s="78">
        <v>492</v>
      </c>
      <c r="K15" s="48">
        <f t="shared" si="3"/>
        <v>4.428044280442804</v>
      </c>
      <c r="L15" s="77">
        <v>498</v>
      </c>
      <c r="M15" s="79">
        <f t="shared" si="4"/>
        <v>4.1775018874255512</v>
      </c>
      <c r="N15" s="77">
        <v>475</v>
      </c>
      <c r="O15" s="79">
        <f t="shared" si="5"/>
        <v>3.964941569282137</v>
      </c>
      <c r="P15" s="77">
        <v>490</v>
      </c>
      <c r="Q15" s="296">
        <f t="shared" si="9"/>
        <v>3.4952564376917037</v>
      </c>
      <c r="R15" s="77">
        <v>315</v>
      </c>
      <c r="S15" s="79">
        <f t="shared" si="7"/>
        <v>2.789585547290117</v>
      </c>
      <c r="T15" s="77">
        <v>322</v>
      </c>
      <c r="U15" s="79">
        <f t="shared" si="7"/>
        <v>3.3966244725738401</v>
      </c>
    </row>
    <row r="16" spans="1:21" ht="13">
      <c r="A16" s="204" t="str">
        <f>IF('1'!$A$1=1,B16,C16)</f>
        <v>Cyprus</v>
      </c>
      <c r="B16" s="46" t="s">
        <v>41</v>
      </c>
      <c r="C16" s="47" t="s">
        <v>62</v>
      </c>
      <c r="D16" s="7">
        <v>245</v>
      </c>
      <c r="E16" s="41">
        <f t="shared" si="8"/>
        <v>3.5206207788475359</v>
      </c>
      <c r="F16" s="8">
        <v>249</v>
      </c>
      <c r="G16" s="42">
        <f t="shared" si="1"/>
        <v>3.3045786330457863</v>
      </c>
      <c r="H16" s="45">
        <v>285</v>
      </c>
      <c r="I16" s="48">
        <f t="shared" si="2"/>
        <v>3.0764248704663211</v>
      </c>
      <c r="J16" s="78">
        <v>341</v>
      </c>
      <c r="K16" s="48">
        <f t="shared" si="3"/>
        <v>3.0690306903069029</v>
      </c>
      <c r="L16" s="77">
        <v>391</v>
      </c>
      <c r="M16" s="79">
        <f t="shared" si="4"/>
        <v>3.2799261806895394</v>
      </c>
      <c r="N16" s="77">
        <v>414</v>
      </c>
      <c r="O16" s="79">
        <f t="shared" si="5"/>
        <v>3.4557595993322208</v>
      </c>
      <c r="P16" s="77">
        <v>440</v>
      </c>
      <c r="Q16" s="296">
        <f t="shared" si="9"/>
        <v>3.1385976175190811</v>
      </c>
      <c r="R16" s="77">
        <v>304</v>
      </c>
      <c r="S16" s="79">
        <f t="shared" si="7"/>
        <v>2.6921714488133195</v>
      </c>
      <c r="T16" s="77">
        <v>267</v>
      </c>
      <c r="U16" s="79">
        <f t="shared" si="7"/>
        <v>2.8164556962025316</v>
      </c>
    </row>
    <row r="17" spans="1:41" s="36" customFormat="1" ht="13">
      <c r="A17" s="204" t="s">
        <v>48</v>
      </c>
      <c r="B17" s="12" t="s">
        <v>48</v>
      </c>
      <c r="C17" s="294" t="s">
        <v>67</v>
      </c>
      <c r="D17" s="7">
        <v>33</v>
      </c>
      <c r="E17" s="41">
        <f>D17/D$7*100</f>
        <v>0.47420606408966803</v>
      </c>
      <c r="F17" s="8">
        <v>38</v>
      </c>
      <c r="G17" s="42">
        <f>F17/F$7*100</f>
        <v>0.50431320504313204</v>
      </c>
      <c r="H17" s="45">
        <v>52</v>
      </c>
      <c r="I17" s="48">
        <f>H17/H$7*100</f>
        <v>0.56131260794473237</v>
      </c>
      <c r="J17" s="45">
        <v>75</v>
      </c>
      <c r="K17" s="48">
        <f>J17/J$7*100</f>
        <v>0.67500675006750066</v>
      </c>
      <c r="L17" s="43">
        <v>84</v>
      </c>
      <c r="M17" s="236">
        <f>L17/L$7*100</f>
        <v>0.70463887257780389</v>
      </c>
      <c r="N17" s="43">
        <v>102</v>
      </c>
      <c r="O17" s="236">
        <f>N17/N$7*100</f>
        <v>0.85141903171953248</v>
      </c>
      <c r="P17" s="43">
        <v>113</v>
      </c>
      <c r="Q17" s="48">
        <f>P17/P$7*100</f>
        <v>0.80604893359012764</v>
      </c>
      <c r="R17" s="43">
        <v>215</v>
      </c>
      <c r="S17" s="236">
        <f>R17/R$7*100</f>
        <v>1.9040028338646831</v>
      </c>
      <c r="T17" s="43">
        <v>172</v>
      </c>
      <c r="U17" s="236">
        <f>T17/T$7*100</f>
        <v>1.8143459915611813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ht="13">
      <c r="A18" s="204" t="str">
        <f>IF('1'!$A$1=1,B18,C18)</f>
        <v>Netherlands</v>
      </c>
      <c r="B18" s="46" t="s">
        <v>6</v>
      </c>
      <c r="C18" s="47" t="s">
        <v>21</v>
      </c>
      <c r="D18" s="7">
        <v>67</v>
      </c>
      <c r="E18" s="41">
        <f>D18/D$7*100</f>
        <v>0.96278200890932608</v>
      </c>
      <c r="F18" s="8">
        <v>71</v>
      </c>
      <c r="G18" s="42">
        <f>F18/F$7*100</f>
        <v>0.9422694094226941</v>
      </c>
      <c r="H18" s="45">
        <v>98</v>
      </c>
      <c r="I18" s="48">
        <f>H18/H$7*100</f>
        <v>1.0578583765112262</v>
      </c>
      <c r="J18" s="78">
        <v>123</v>
      </c>
      <c r="K18" s="48">
        <f>J18/J$7*100</f>
        <v>1.107011070110701</v>
      </c>
      <c r="L18" s="77">
        <v>127</v>
      </c>
      <c r="M18" s="79">
        <f>L18/L$7*100</f>
        <v>1.0653468668735844</v>
      </c>
      <c r="N18" s="77">
        <v>192</v>
      </c>
      <c r="O18" s="79">
        <f>N18/N$7*100</f>
        <v>1.6026711185308846</v>
      </c>
      <c r="P18" s="77">
        <v>203</v>
      </c>
      <c r="Q18" s="296">
        <f>P18/P$7*100</f>
        <v>1.4480348099008489</v>
      </c>
      <c r="R18" s="77">
        <v>138</v>
      </c>
      <c r="S18" s="79">
        <f>R18/R$7*100</f>
        <v>1.2221041445270988</v>
      </c>
      <c r="T18" s="77">
        <v>116</v>
      </c>
      <c r="U18" s="79">
        <f>T18/T$7*100</f>
        <v>1.2236286919831225</v>
      </c>
    </row>
    <row r="19" spans="1:41" ht="13">
      <c r="A19" s="204" t="str">
        <f>IF('1'!$A$1=1,B19,C19)</f>
        <v>Greece</v>
      </c>
      <c r="B19" s="46" t="s">
        <v>11</v>
      </c>
      <c r="C19" s="51" t="s">
        <v>26</v>
      </c>
      <c r="D19" s="7">
        <v>191</v>
      </c>
      <c r="E19" s="41">
        <f>D19/D$7*100</f>
        <v>2.7446472194280789</v>
      </c>
      <c r="F19" s="8">
        <v>179</v>
      </c>
      <c r="G19" s="42">
        <f>F19/F$7*100</f>
        <v>2.3755806237558059</v>
      </c>
      <c r="H19" s="45">
        <v>178</v>
      </c>
      <c r="I19" s="48">
        <f>H19/H$7*100</f>
        <v>1.9214162348877375</v>
      </c>
      <c r="J19" s="78">
        <v>191</v>
      </c>
      <c r="K19" s="48">
        <f>J19/J$7*100</f>
        <v>1.7190171901719016</v>
      </c>
      <c r="L19" s="77">
        <v>195</v>
      </c>
      <c r="M19" s="79">
        <f>L19/L$7*100</f>
        <v>1.6357688113413305</v>
      </c>
      <c r="N19" s="77">
        <v>195</v>
      </c>
      <c r="O19" s="79">
        <f>N19/N$7*100</f>
        <v>1.62771285475793</v>
      </c>
      <c r="P19" s="77">
        <v>207</v>
      </c>
      <c r="Q19" s="296">
        <f>P19/P$7*100</f>
        <v>1.4765675155146587</v>
      </c>
      <c r="R19" s="77">
        <v>116</v>
      </c>
      <c r="S19" s="79">
        <f>R19/R$7*100</f>
        <v>1.0272759475735034</v>
      </c>
      <c r="T19" s="77">
        <v>106</v>
      </c>
      <c r="U19" s="79">
        <f>T19/T$7*100</f>
        <v>1.1181434599156117</v>
      </c>
    </row>
    <row r="20" spans="1:41" ht="13">
      <c r="A20" s="204" t="str">
        <f>IF('1'!$A$1=1,B20,C20)</f>
        <v>Lithuania</v>
      </c>
      <c r="B20" s="46" t="s">
        <v>149</v>
      </c>
      <c r="C20" s="47" t="s">
        <v>150</v>
      </c>
      <c r="D20" s="7">
        <v>1</v>
      </c>
      <c r="E20" s="41">
        <f t="shared" si="8"/>
        <v>1.4369880729989942E-2</v>
      </c>
      <c r="F20" s="8">
        <v>6</v>
      </c>
      <c r="G20" s="42">
        <f t="shared" si="1"/>
        <v>7.9628400796284013E-2</v>
      </c>
      <c r="H20" s="45">
        <v>13</v>
      </c>
      <c r="I20" s="48">
        <f t="shared" si="2"/>
        <v>0.14032815198618309</v>
      </c>
      <c r="J20" s="78">
        <v>39</v>
      </c>
      <c r="K20" s="48">
        <f t="shared" si="3"/>
        <v>0.35100351003510033</v>
      </c>
      <c r="L20" s="77">
        <v>55</v>
      </c>
      <c r="M20" s="79">
        <f t="shared" si="4"/>
        <v>0.46137069037832396</v>
      </c>
      <c r="N20" s="77">
        <v>53</v>
      </c>
      <c r="O20" s="79">
        <f t="shared" si="5"/>
        <v>0.44240400667779634</v>
      </c>
      <c r="P20" s="77">
        <v>84</v>
      </c>
      <c r="Q20" s="296">
        <f t="shared" si="9"/>
        <v>0.59918681789000638</v>
      </c>
      <c r="R20" s="77">
        <v>263</v>
      </c>
      <c r="S20" s="79">
        <f t="shared" si="7"/>
        <v>2.3290825363088916</v>
      </c>
      <c r="T20" s="77">
        <v>73</v>
      </c>
      <c r="U20" s="79">
        <f t="shared" si="7"/>
        <v>0.77004219409282704</v>
      </c>
    </row>
    <row r="21" spans="1:41" ht="13">
      <c r="A21" s="204" t="str">
        <f>IF('1'!$A$1=1,B21,C21)</f>
        <v>United Arab Emirates</v>
      </c>
      <c r="B21" s="46" t="s">
        <v>44</v>
      </c>
      <c r="C21" s="47" t="s">
        <v>64</v>
      </c>
      <c r="D21" s="7">
        <v>82</v>
      </c>
      <c r="E21" s="41">
        <f>D21/D$7*100</f>
        <v>1.1783302198591752</v>
      </c>
      <c r="F21" s="8">
        <v>93</v>
      </c>
      <c r="G21" s="42">
        <f>F21/F$7*100</f>
        <v>1.2342402123424021</v>
      </c>
      <c r="H21" s="45">
        <v>120</v>
      </c>
      <c r="I21" s="48">
        <f>H21/H$7*100</f>
        <v>1.2953367875647668</v>
      </c>
      <c r="J21" s="78">
        <v>153</v>
      </c>
      <c r="K21" s="48">
        <f>J21/J$7*100</f>
        <v>1.3770137701377014</v>
      </c>
      <c r="L21" s="77">
        <v>135</v>
      </c>
      <c r="M21" s="79">
        <f>L21/L$7*100</f>
        <v>1.1324553309286134</v>
      </c>
      <c r="N21" s="77">
        <v>145</v>
      </c>
      <c r="O21" s="79">
        <f>N21/N$7*100</f>
        <v>1.2103505843071787</v>
      </c>
      <c r="P21" s="77">
        <v>192</v>
      </c>
      <c r="Q21" s="296">
        <f>P21/P$7*100</f>
        <v>1.3695698694628717</v>
      </c>
      <c r="R21" s="77">
        <v>85</v>
      </c>
      <c r="S21" s="79">
        <f>R21/R$7*100</f>
        <v>0.75274530641161885</v>
      </c>
      <c r="T21" s="77">
        <v>86</v>
      </c>
      <c r="U21" s="79">
        <f>T21/T$7*100</f>
        <v>0.90717299578059063</v>
      </c>
    </row>
    <row r="22" spans="1:41" ht="13">
      <c r="A22" s="204" t="str">
        <f>IF('1'!$A$1=1,B22,C22)</f>
        <v>Singapore</v>
      </c>
      <c r="B22" s="46" t="s">
        <v>45</v>
      </c>
      <c r="C22" s="50" t="s">
        <v>65</v>
      </c>
      <c r="D22" s="7">
        <v>75</v>
      </c>
      <c r="E22" s="41">
        <f t="shared" si="8"/>
        <v>1.0777410547492456</v>
      </c>
      <c r="F22" s="8">
        <v>73</v>
      </c>
      <c r="G22" s="42">
        <f t="shared" si="1"/>
        <v>0.96881220968812209</v>
      </c>
      <c r="H22" s="45">
        <v>104</v>
      </c>
      <c r="I22" s="48">
        <f t="shared" si="2"/>
        <v>1.1226252158894647</v>
      </c>
      <c r="J22" s="78">
        <v>129</v>
      </c>
      <c r="K22" s="48">
        <f t="shared" si="3"/>
        <v>1.1610116101161012</v>
      </c>
      <c r="L22" s="77">
        <v>120</v>
      </c>
      <c r="M22" s="79">
        <f t="shared" si="4"/>
        <v>1.0066269608254341</v>
      </c>
      <c r="N22" s="77">
        <v>131</v>
      </c>
      <c r="O22" s="79">
        <f t="shared" si="5"/>
        <v>1.0934891485809684</v>
      </c>
      <c r="P22" s="77">
        <v>148</v>
      </c>
      <c r="Q22" s="296">
        <f t="shared" si="9"/>
        <v>1.0557101077109636</v>
      </c>
      <c r="R22" s="77">
        <v>92</v>
      </c>
      <c r="S22" s="79">
        <f t="shared" si="7"/>
        <v>0.81473609635139921</v>
      </c>
      <c r="T22" s="77">
        <v>84</v>
      </c>
      <c r="U22" s="79">
        <f t="shared" si="7"/>
        <v>0.88607594936708867</v>
      </c>
    </row>
    <row r="23" spans="1:41" ht="13">
      <c r="A23" s="204" t="str">
        <f>IF('1'!$A$1=1,B23,C23)</f>
        <v>Canada</v>
      </c>
      <c r="B23" s="46" t="s">
        <v>29</v>
      </c>
      <c r="C23" s="47" t="s">
        <v>31</v>
      </c>
      <c r="D23" s="7">
        <v>97</v>
      </c>
      <c r="E23" s="41">
        <f t="shared" si="8"/>
        <v>1.3938784308090244</v>
      </c>
      <c r="F23" s="8">
        <v>73</v>
      </c>
      <c r="G23" s="42">
        <f t="shared" si="1"/>
        <v>0.96881220968812209</v>
      </c>
      <c r="H23" s="45">
        <v>78</v>
      </c>
      <c r="I23" s="48">
        <f t="shared" si="2"/>
        <v>0.84196891191709844</v>
      </c>
      <c r="J23" s="78">
        <v>97</v>
      </c>
      <c r="K23" s="48">
        <f t="shared" si="3"/>
        <v>0.87300873008730084</v>
      </c>
      <c r="L23" s="77">
        <v>95</v>
      </c>
      <c r="M23" s="79">
        <f t="shared" si="4"/>
        <v>0.79691301065346865</v>
      </c>
      <c r="N23" s="77">
        <v>111</v>
      </c>
      <c r="O23" s="79">
        <f t="shared" si="5"/>
        <v>0.92654424040066774</v>
      </c>
      <c r="P23" s="77">
        <v>113</v>
      </c>
      <c r="Q23" s="296">
        <f t="shared" si="9"/>
        <v>0.80604893359012764</v>
      </c>
      <c r="R23" s="77">
        <v>80</v>
      </c>
      <c r="S23" s="79">
        <f t="shared" si="7"/>
        <v>0.70846617074034712</v>
      </c>
      <c r="T23" s="77">
        <v>75</v>
      </c>
      <c r="U23" s="79">
        <f t="shared" si="7"/>
        <v>0.79113924050632911</v>
      </c>
    </row>
    <row r="24" spans="1:41" ht="13">
      <c r="A24" s="204" t="str">
        <f>IF('1'!$A$1=1,B24,C24)</f>
        <v>Spain</v>
      </c>
      <c r="B24" s="46" t="s">
        <v>46</v>
      </c>
      <c r="C24" s="50" t="s">
        <v>20</v>
      </c>
      <c r="D24" s="7">
        <v>61</v>
      </c>
      <c r="E24" s="41">
        <f t="shared" si="8"/>
        <v>0.87656272452938644</v>
      </c>
      <c r="F24" s="8">
        <v>66</v>
      </c>
      <c r="G24" s="42">
        <f t="shared" si="1"/>
        <v>0.87591240875912413</v>
      </c>
      <c r="H24" s="45">
        <v>76</v>
      </c>
      <c r="I24" s="48">
        <f t="shared" si="2"/>
        <v>0.82037996545768577</v>
      </c>
      <c r="J24" s="78">
        <v>88</v>
      </c>
      <c r="K24" s="48">
        <f t="shared" si="3"/>
        <v>0.79200792007920084</v>
      </c>
      <c r="L24" s="77">
        <v>86</v>
      </c>
      <c r="M24" s="79">
        <f t="shared" si="4"/>
        <v>0.72141598859156109</v>
      </c>
      <c r="N24" s="77">
        <v>96</v>
      </c>
      <c r="O24" s="79">
        <f t="shared" si="5"/>
        <v>0.80133555926544231</v>
      </c>
      <c r="P24" s="77">
        <v>102</v>
      </c>
      <c r="Q24" s="296">
        <f t="shared" si="9"/>
        <v>0.72758399315215072</v>
      </c>
      <c r="R24" s="77">
        <v>75</v>
      </c>
      <c r="S24" s="79">
        <f t="shared" si="7"/>
        <v>0.66418703506907539</v>
      </c>
      <c r="T24" s="77">
        <v>73</v>
      </c>
      <c r="U24" s="79">
        <f t="shared" si="7"/>
        <v>0.77004219409282704</v>
      </c>
    </row>
    <row r="25" spans="1:41" ht="13">
      <c r="A25" s="204" t="str">
        <f>IF('1'!$A$1=1,B25,C25)</f>
        <v>Switzerland</v>
      </c>
      <c r="B25" s="46" t="s">
        <v>13</v>
      </c>
      <c r="C25" s="50" t="s">
        <v>28</v>
      </c>
      <c r="D25" s="7">
        <v>62</v>
      </c>
      <c r="E25" s="41">
        <f>D25/D$7*100</f>
        <v>0.89093260525937634</v>
      </c>
      <c r="F25" s="8">
        <v>63</v>
      </c>
      <c r="G25" s="42">
        <f>F25/F$7*100</f>
        <v>0.83609820836098214</v>
      </c>
      <c r="H25" s="45">
        <v>76</v>
      </c>
      <c r="I25" s="48">
        <f>H25/H$7*100</f>
        <v>0.82037996545768577</v>
      </c>
      <c r="J25" s="78">
        <v>89</v>
      </c>
      <c r="K25" s="48">
        <f>J25/J$7*100</f>
        <v>0.8010080100801007</v>
      </c>
      <c r="L25" s="77">
        <v>88</v>
      </c>
      <c r="M25" s="79">
        <f>L25/L$7*100</f>
        <v>0.73819310460531828</v>
      </c>
      <c r="N25" s="77">
        <v>86</v>
      </c>
      <c r="O25" s="79">
        <f>N25/N$7*100</f>
        <v>0.71786310517529217</v>
      </c>
      <c r="P25" s="77">
        <v>88</v>
      </c>
      <c r="Q25" s="296">
        <f>P25/P$7*100</f>
        <v>0.62771952350381632</v>
      </c>
      <c r="R25" s="77">
        <v>69</v>
      </c>
      <c r="S25" s="79">
        <f>R25/R$7*100</f>
        <v>0.61105207226354941</v>
      </c>
      <c r="T25" s="77">
        <v>71</v>
      </c>
      <c r="U25" s="79">
        <f>T25/T$7*100</f>
        <v>0.74894514767932496</v>
      </c>
    </row>
    <row r="26" spans="1:41" ht="13">
      <c r="A26" s="204" t="str">
        <f>IF('1'!$A$1=1,B26,C26)</f>
        <v>Turkey</v>
      </c>
      <c r="B26" s="46" t="s">
        <v>4</v>
      </c>
      <c r="C26" s="47" t="s">
        <v>17</v>
      </c>
      <c r="D26" s="7">
        <v>44</v>
      </c>
      <c r="E26" s="41">
        <f t="shared" si="8"/>
        <v>0.63227475211955741</v>
      </c>
      <c r="F26" s="8">
        <v>57</v>
      </c>
      <c r="G26" s="42">
        <f t="shared" si="1"/>
        <v>0.75646980756469806</v>
      </c>
      <c r="H26" s="45">
        <v>85</v>
      </c>
      <c r="I26" s="48">
        <f t="shared" si="2"/>
        <v>0.91753022452504329</v>
      </c>
      <c r="J26" s="78">
        <v>106</v>
      </c>
      <c r="K26" s="48">
        <f t="shared" si="3"/>
        <v>0.95400954009540095</v>
      </c>
      <c r="L26" s="77">
        <v>79</v>
      </c>
      <c r="M26" s="79">
        <f t="shared" si="4"/>
        <v>0.66269608254341072</v>
      </c>
      <c r="N26" s="77">
        <v>83</v>
      </c>
      <c r="O26" s="79">
        <f t="shared" si="5"/>
        <v>0.69282136894824708</v>
      </c>
      <c r="P26" s="77">
        <v>97</v>
      </c>
      <c r="Q26" s="296">
        <f t="shared" si="9"/>
        <v>0.69191811113488844</v>
      </c>
      <c r="R26" s="77">
        <v>69</v>
      </c>
      <c r="S26" s="79">
        <f t="shared" si="7"/>
        <v>0.61105207226354941</v>
      </c>
      <c r="T26" s="77">
        <v>54</v>
      </c>
      <c r="U26" s="79">
        <f t="shared" si="7"/>
        <v>0.569620253164557</v>
      </c>
    </row>
    <row r="27" spans="1:41" ht="13">
      <c r="A27" s="204" t="str">
        <f>IF('1'!$A$1=1,B27,C27)</f>
        <v>Portugal</v>
      </c>
      <c r="B27" s="46" t="s">
        <v>49</v>
      </c>
      <c r="C27" s="50" t="s">
        <v>68</v>
      </c>
      <c r="D27" s="7">
        <v>43</v>
      </c>
      <c r="E27" s="41">
        <f t="shared" si="8"/>
        <v>0.61790487138956751</v>
      </c>
      <c r="F27" s="8">
        <v>48</v>
      </c>
      <c r="G27" s="42">
        <f t="shared" si="1"/>
        <v>0.6370272063702721</v>
      </c>
      <c r="H27" s="45">
        <v>52</v>
      </c>
      <c r="I27" s="48">
        <f t="shared" si="2"/>
        <v>0.56131260794473237</v>
      </c>
      <c r="J27" s="78">
        <v>57</v>
      </c>
      <c r="K27" s="48">
        <f t="shared" si="3"/>
        <v>0.51300513005130055</v>
      </c>
      <c r="L27" s="77">
        <v>60</v>
      </c>
      <c r="M27" s="79">
        <f t="shared" si="4"/>
        <v>0.50331348041271706</v>
      </c>
      <c r="N27" s="77">
        <v>67</v>
      </c>
      <c r="O27" s="79">
        <f t="shared" si="5"/>
        <v>0.55926544240400666</v>
      </c>
      <c r="P27" s="77">
        <v>72</v>
      </c>
      <c r="Q27" s="296">
        <f t="shared" si="9"/>
        <v>0.5135887010485769</v>
      </c>
      <c r="R27" s="77">
        <v>44</v>
      </c>
      <c r="S27" s="79">
        <f t="shared" si="7"/>
        <v>0.38965639390719092</v>
      </c>
      <c r="T27" s="77">
        <v>43</v>
      </c>
      <c r="U27" s="79">
        <f t="shared" si="7"/>
        <v>0.45358649789029531</v>
      </c>
    </row>
    <row r="28" spans="1:41" ht="13">
      <c r="A28" s="204" t="str">
        <f>IF('1'!$A$1=1,B28,C28)</f>
        <v>Norway</v>
      </c>
      <c r="B28" s="46" t="s">
        <v>30</v>
      </c>
      <c r="C28" s="47" t="s">
        <v>32</v>
      </c>
      <c r="D28" s="7">
        <v>38</v>
      </c>
      <c r="E28" s="41">
        <f t="shared" si="8"/>
        <v>0.54605546773961777</v>
      </c>
      <c r="F28" s="8">
        <v>42</v>
      </c>
      <c r="G28" s="42">
        <f t="shared" si="1"/>
        <v>0.55739880557398813</v>
      </c>
      <c r="H28" s="45">
        <v>52</v>
      </c>
      <c r="I28" s="48">
        <f t="shared" si="2"/>
        <v>0.56131260794473237</v>
      </c>
      <c r="J28" s="78">
        <v>55</v>
      </c>
      <c r="K28" s="48">
        <f t="shared" si="3"/>
        <v>0.49500495004950046</v>
      </c>
      <c r="L28" s="77">
        <v>60</v>
      </c>
      <c r="M28" s="79">
        <f t="shared" si="4"/>
        <v>0.50331348041271706</v>
      </c>
      <c r="N28" s="77">
        <v>48</v>
      </c>
      <c r="O28" s="79">
        <f t="shared" si="5"/>
        <v>0.40066777963272115</v>
      </c>
      <c r="P28" s="77">
        <v>53</v>
      </c>
      <c r="Q28" s="296">
        <f t="shared" si="9"/>
        <v>0.37805834938298022</v>
      </c>
      <c r="R28" s="77">
        <v>21</v>
      </c>
      <c r="S28" s="79">
        <f t="shared" si="7"/>
        <v>0.18597236981934112</v>
      </c>
      <c r="T28" s="77">
        <v>22</v>
      </c>
      <c r="U28" s="79">
        <f t="shared" si="7"/>
        <v>0.2320675105485232</v>
      </c>
    </row>
    <row r="29" spans="1:41" ht="13">
      <c r="A29" s="204" t="str">
        <f>IF('1'!$A$1=1,B29,C29)</f>
        <v>Virgin Islands,British</v>
      </c>
      <c r="B29" s="46" t="s">
        <v>114</v>
      </c>
      <c r="C29" s="50" t="s">
        <v>115</v>
      </c>
      <c r="D29" s="7">
        <v>35</v>
      </c>
      <c r="E29" s="41">
        <f t="shared" si="8"/>
        <v>0.50294582554964795</v>
      </c>
      <c r="F29" s="8">
        <v>38</v>
      </c>
      <c r="G29" s="42">
        <f t="shared" si="1"/>
        <v>0.50431320504313204</v>
      </c>
      <c r="H29" s="45">
        <v>55</v>
      </c>
      <c r="I29" s="48">
        <f t="shared" si="2"/>
        <v>0.59369602763385143</v>
      </c>
      <c r="J29" s="78">
        <v>157</v>
      </c>
      <c r="K29" s="48">
        <f t="shared" si="3"/>
        <v>1.4130141301413015</v>
      </c>
      <c r="L29" s="77">
        <v>182</v>
      </c>
      <c r="M29" s="79">
        <f t="shared" si="4"/>
        <v>1.5267175572519083</v>
      </c>
      <c r="N29" s="77">
        <v>187</v>
      </c>
      <c r="O29" s="79">
        <f t="shared" si="5"/>
        <v>1.5609348914858097</v>
      </c>
      <c r="P29" s="77">
        <v>43</v>
      </c>
      <c r="Q29" s="296">
        <f t="shared" si="9"/>
        <v>0.30672658534845565</v>
      </c>
      <c r="R29" s="77">
        <v>5</v>
      </c>
      <c r="S29" s="79">
        <f t="shared" si="7"/>
        <v>4.4279135671271695E-2</v>
      </c>
      <c r="T29" s="77">
        <v>4</v>
      </c>
      <c r="U29" s="79">
        <f t="shared" si="7"/>
        <v>4.2194092827004218E-2</v>
      </c>
    </row>
    <row r="30" spans="1:41" ht="13">
      <c r="A30" s="204" t="str">
        <f>IF('1'!$A$1=1,B30,C30)</f>
        <v>russian federation</v>
      </c>
      <c r="B30" s="46" t="s">
        <v>143</v>
      </c>
      <c r="C30" s="49" t="s">
        <v>144</v>
      </c>
      <c r="D30" s="7">
        <v>1835</v>
      </c>
      <c r="E30" s="41">
        <f t="shared" si="0"/>
        <v>26.368731139531544</v>
      </c>
      <c r="F30" s="8">
        <v>1396</v>
      </c>
      <c r="G30" s="42">
        <f t="shared" si="1"/>
        <v>18.526874585268747</v>
      </c>
      <c r="H30" s="45">
        <v>1292</v>
      </c>
      <c r="I30" s="48">
        <f t="shared" si="2"/>
        <v>13.946459412780657</v>
      </c>
      <c r="J30" s="78">
        <v>1091</v>
      </c>
      <c r="K30" s="48">
        <f t="shared" si="3"/>
        <v>9.8190981909819097</v>
      </c>
      <c r="L30" s="77">
        <v>1266</v>
      </c>
      <c r="M30" s="79">
        <f t="shared" si="4"/>
        <v>10.61991443670833</v>
      </c>
      <c r="N30" s="77">
        <v>863</v>
      </c>
      <c r="O30" s="79">
        <f t="shared" si="5"/>
        <v>7.2036727879799676</v>
      </c>
      <c r="P30" s="43">
        <v>777</v>
      </c>
      <c r="Q30" s="296">
        <f t="shared" si="6"/>
        <v>5.5424780654825598</v>
      </c>
      <c r="R30" s="77">
        <v>0</v>
      </c>
      <c r="S30" s="79">
        <f t="shared" si="7"/>
        <v>0</v>
      </c>
      <c r="T30" s="77">
        <v>0</v>
      </c>
      <c r="U30" s="79">
        <f t="shared" si="7"/>
        <v>0</v>
      </c>
    </row>
    <row r="31" spans="1:41" s="124" customFormat="1" ht="13">
      <c r="A31" s="204" t="str">
        <f>IF('1'!$A$1=1,B31,C31)</f>
        <v>Other countries</v>
      </c>
      <c r="B31" s="46" t="s">
        <v>104</v>
      </c>
      <c r="C31" s="50" t="s">
        <v>111</v>
      </c>
      <c r="D31" s="7">
        <f>D7-D9-D10-D11-D30-D12-D13-D15-D16-D14-D19-D17-D18-D29-D21-D22-D23-D24-D25-D26-D27-D28-D20</f>
        <v>918</v>
      </c>
      <c r="E31" s="41">
        <f t="shared" ref="E31" si="10">D31/D$7*100</f>
        <v>13.191550510130767</v>
      </c>
      <c r="F31" s="8">
        <f>F7-F9-F10-F11-F30-F12-F13-F15-F16-F14-F19-F17-F18-F29-F21-F22-F23-F24-F25-F26-F27-F28-F20</f>
        <v>966</v>
      </c>
      <c r="G31" s="42">
        <f t="shared" si="1"/>
        <v>12.820172528201725</v>
      </c>
      <c r="H31" s="45">
        <f>H7-H9-H10-H11-H30-H12-H13-H15-H16-H14-H19-H17-H18-H29-H21-H22-H23-H24-H25-H26-H27-H28-H20</f>
        <v>1062</v>
      </c>
      <c r="I31" s="48">
        <f t="shared" si="2"/>
        <v>11.463730569948186</v>
      </c>
      <c r="J31" s="78">
        <f>J7-J9-J10-J11-J30-J12-J13-J15-J16-J14-J19-J17-J18-J29-J21-J22-J23-J24-J25-J26-J27-J28-J20</f>
        <v>1306</v>
      </c>
      <c r="K31" s="48">
        <f t="shared" si="3"/>
        <v>11.754117541175411</v>
      </c>
      <c r="L31" s="78">
        <f>L7-L9-L10-L11-L30-L12-L13-L15-L16-L14-L19-L17-L18-L29-L21-L22-L23-L24-L25-L26-L27-L28-L20</f>
        <v>1331</v>
      </c>
      <c r="M31" s="79">
        <f t="shared" si="4"/>
        <v>11.16517070715544</v>
      </c>
      <c r="N31" s="81">
        <f>N7-N9-N10-N11-N30-N12-N13-N15-N16-N14-N19-N17-N18-N29-N21-N22-N23-N24-N25-N26-N27-N28-N20</f>
        <v>1491</v>
      </c>
      <c r="O31" s="82">
        <f t="shared" si="5"/>
        <v>12.445742904841401</v>
      </c>
      <c r="P31" s="81">
        <f>P7-P9-P10-P11-P30-P12-P13-P15-P16-P14-P19-P17-P18-P29-P21-P22-P23-P24-P25-P26-P27-P28-P20</f>
        <v>1764</v>
      </c>
      <c r="Q31" s="297">
        <f t="shared" si="6"/>
        <v>12.582923175690135</v>
      </c>
      <c r="R31" s="81">
        <f>R7-R9-R10-R11-R30-R12-R13-R15-R16-R14-R19-R17-R18-R29-R21-R22-R23-R24-R25-R26-R27-R28-R20</f>
        <v>1009</v>
      </c>
      <c r="S31" s="82">
        <f t="shared" si="7"/>
        <v>8.9355295784626279</v>
      </c>
      <c r="T31" s="81">
        <f>T7-T9-T10-T11-T30-T12-T13-T15-T16-T14-T19-T17-T18-T29-T21-T22-T23-T24-T25-T26-T27-T28-T20</f>
        <v>852</v>
      </c>
      <c r="U31" s="82">
        <f t="shared" si="7"/>
        <v>8.9873417721518987</v>
      </c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</row>
    <row r="32" spans="1:41" s="124" customFormat="1" ht="13">
      <c r="A32" s="205" t="str">
        <f>IF('1'!$A$1=1,B32,C32)</f>
        <v>Reference:</v>
      </c>
      <c r="B32" s="53" t="s">
        <v>102</v>
      </c>
      <c r="C32" s="54" t="s">
        <v>112</v>
      </c>
      <c r="D32" s="55"/>
      <c r="E32" s="56"/>
      <c r="F32" s="55"/>
      <c r="G32" s="56"/>
      <c r="H32" s="52"/>
      <c r="I32" s="168"/>
      <c r="J32" s="80"/>
      <c r="K32" s="140"/>
      <c r="L32" s="80"/>
      <c r="M32" s="150"/>
      <c r="N32" s="80"/>
      <c r="O32" s="150"/>
      <c r="P32" s="217"/>
      <c r="Q32" s="150"/>
      <c r="R32" s="80"/>
      <c r="S32" s="140"/>
      <c r="T32" s="80"/>
      <c r="U32" s="140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</row>
    <row r="33" spans="1:41" s="124" customFormat="1" ht="13">
      <c r="A33" s="203" t="str">
        <f>IF('1'!$A$1=1,B33,C33)</f>
        <v>EU countries</v>
      </c>
      <c r="B33" s="230" t="s">
        <v>105</v>
      </c>
      <c r="C33" s="233" t="s">
        <v>113</v>
      </c>
      <c r="D33" s="234">
        <v>3152</v>
      </c>
      <c r="E33" s="41">
        <f t="shared" ref="E33" si="11">D33/D$7*100</f>
        <v>45.293864060928293</v>
      </c>
      <c r="F33" s="234">
        <v>3995</v>
      </c>
      <c r="G33" s="41">
        <f t="shared" si="1"/>
        <v>53.019243530192441</v>
      </c>
      <c r="H33" s="235">
        <v>5386</v>
      </c>
      <c r="I33" s="236">
        <f t="shared" si="2"/>
        <v>58.139032815198618</v>
      </c>
      <c r="J33" s="228">
        <v>6756</v>
      </c>
      <c r="K33" s="236">
        <f t="shared" si="3"/>
        <v>60.804608046080467</v>
      </c>
      <c r="L33" s="218">
        <v>7127</v>
      </c>
      <c r="M33" s="82">
        <f t="shared" si="4"/>
        <v>59.785252915023911</v>
      </c>
      <c r="N33" s="228">
        <v>6822</v>
      </c>
      <c r="O33" s="79">
        <f t="shared" si="5"/>
        <v>56.944908180300501</v>
      </c>
      <c r="P33" s="257">
        <v>8602</v>
      </c>
      <c r="Q33" s="82">
        <f t="shared" si="6"/>
        <v>61.359583422498041</v>
      </c>
      <c r="R33" s="81">
        <v>7867</v>
      </c>
      <c r="S33" s="82">
        <f t="shared" si="7"/>
        <v>69.668792065178891</v>
      </c>
      <c r="T33" s="81">
        <v>6305</v>
      </c>
      <c r="U33" s="82">
        <f t="shared" si="7"/>
        <v>66.508438818565395</v>
      </c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</row>
    <row r="34" spans="1:41" s="124" customFormat="1" ht="13">
      <c r="A34" s="237"/>
      <c r="B34" s="53"/>
      <c r="C34" s="238"/>
      <c r="D34" s="239"/>
      <c r="E34" s="240"/>
      <c r="F34" s="239"/>
      <c r="G34" s="240"/>
      <c r="H34" s="237"/>
      <c r="I34" s="241"/>
      <c r="J34" s="229"/>
      <c r="K34" s="241"/>
      <c r="L34" s="242"/>
      <c r="M34" s="243"/>
      <c r="N34" s="229"/>
      <c r="O34" s="243"/>
      <c r="P34" s="244"/>
      <c r="Q34" s="151"/>
      <c r="R34" s="229"/>
      <c r="S34" s="243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</row>
    <row r="35" spans="1:41" s="124" customFormat="1" ht="13">
      <c r="A35" s="58" t="str">
        <f>IF('1'!$A$1=1,A52,A53)</f>
        <v>Notes: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</row>
    <row r="36" spans="1:41" ht="45" customHeight="1">
      <c r="A36" s="303" t="str">
        <f>IF('1'!$A$1=1,A48,A49)</f>
        <v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</row>
    <row r="37" spans="1:41" ht="33.5" customHeight="1">
      <c r="A37" s="303" t="str">
        <f>IF('1'!A1=1,A56,A57)</f>
        <v>2. Data are based on bank statements on transactions with non-residents and the transfers performed using international money transfer systems, and they  include the amounts received through informal channels.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</row>
    <row r="38" spans="1:41" ht="23" customHeight="1">
      <c r="A38" s="303" t="str">
        <f>IF('1'!A1=1,A44,A45)</f>
        <v>3. United Kingdom are excluded from the data for EU countries since 2015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</row>
    <row r="39" spans="1:41">
      <c r="A39" s="303"/>
      <c r="B39" s="303"/>
      <c r="C39" s="303"/>
      <c r="D39" s="303"/>
      <c r="E39" s="303"/>
      <c r="F39" s="303"/>
      <c r="G39" s="303"/>
      <c r="H39" s="303"/>
      <c r="I39" s="76"/>
      <c r="J39" s="76"/>
      <c r="K39" s="76"/>
      <c r="L39" s="76"/>
      <c r="M39" s="76"/>
      <c r="N39" s="76"/>
    </row>
    <row r="40" spans="1:4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4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4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4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41" hidden="1">
      <c r="A44" s="213" t="s">
        <v>156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41" hidden="1">
      <c r="A45" s="213" t="s">
        <v>155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41" hidden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41" hidden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41" ht="12.5" hidden="1" customHeight="1">
      <c r="A48" s="254" t="s">
        <v>159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</row>
    <row r="49" spans="1:41" ht="12.5" hidden="1" customHeight="1">
      <c r="A49" s="254" t="s">
        <v>160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</row>
    <row r="50" spans="1:41" hidden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41" hidden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</row>
    <row r="52" spans="1:41" hidden="1">
      <c r="A52" s="316" t="s">
        <v>163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</row>
    <row r="53" spans="1:41" ht="14.5" hidden="1">
      <c r="A53" s="314" t="s">
        <v>164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</row>
    <row r="54" spans="1:41" ht="14.5" hidden="1">
      <c r="A54" s="255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</row>
    <row r="55" spans="1:41" s="36" customFormat="1" hidden="1" outlineLevel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32"/>
      <c r="P55" s="32"/>
      <c r="Q55" s="32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36" customFormat="1" hidden="1" outlineLevel="1">
      <c r="A56" s="316" t="s">
        <v>158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36" customFormat="1" ht="14.5" hidden="1" outlineLevel="1">
      <c r="A57" s="315" t="s">
        <v>157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36" customFormat="1" ht="14.5" hidden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36" customFormat="1" ht="14.5" hidden="1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36" customFormat="1" ht="39" hidden="1">
      <c r="A60" s="116"/>
      <c r="B60" s="116"/>
      <c r="C60" s="116"/>
      <c r="D60" s="138" t="s">
        <v>85</v>
      </c>
      <c r="E60" s="123" t="s">
        <v>86</v>
      </c>
      <c r="F60" s="123"/>
      <c r="G60" s="123" t="s">
        <v>85</v>
      </c>
      <c r="H60" s="123" t="s">
        <v>86</v>
      </c>
      <c r="I60" s="139" t="s">
        <v>87</v>
      </c>
      <c r="K60" s="139" t="s">
        <v>87</v>
      </c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36" customFormat="1" ht="39" hidden="1">
      <c r="A61" s="116"/>
      <c r="B61" s="116"/>
      <c r="C61" s="116"/>
      <c r="D61" s="138" t="s">
        <v>74</v>
      </c>
      <c r="E61" s="123" t="s">
        <v>88</v>
      </c>
      <c r="F61" s="123"/>
      <c r="G61" s="123" t="s">
        <v>74</v>
      </c>
      <c r="H61" s="123" t="s">
        <v>88</v>
      </c>
      <c r="I61" s="139" t="s">
        <v>89</v>
      </c>
      <c r="K61" s="139" t="s">
        <v>89</v>
      </c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s="36" customFormat="1">
      <c r="A62" s="57"/>
      <c r="B62" s="57"/>
      <c r="C62" s="116"/>
      <c r="D62" s="112"/>
      <c r="E62" s="112"/>
      <c r="F62" s="112"/>
      <c r="G62" s="112"/>
      <c r="H62" s="112"/>
      <c r="I62" s="112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>
      <c r="A63" s="117"/>
      <c r="B63" s="117"/>
      <c r="C63" s="11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41" ht="13">
      <c r="A64" s="118"/>
      <c r="B64" s="119"/>
      <c r="C64" s="119"/>
    </row>
    <row r="65" spans="1:3">
      <c r="A65" s="120"/>
      <c r="B65" s="121"/>
      <c r="C65" s="122"/>
    </row>
  </sheetData>
  <mergeCells count="17">
    <mergeCell ref="R5:S5"/>
    <mergeCell ref="A53:O53"/>
    <mergeCell ref="A56:O56"/>
    <mergeCell ref="A57:O57"/>
    <mergeCell ref="F5:G5"/>
    <mergeCell ref="D5:E5"/>
    <mergeCell ref="H5:I5"/>
    <mergeCell ref="J5:K5"/>
    <mergeCell ref="L5:M5"/>
    <mergeCell ref="N5:O5"/>
    <mergeCell ref="A39:H39"/>
    <mergeCell ref="A38:Q38"/>
    <mergeCell ref="P5:Q5"/>
    <mergeCell ref="A36:U36"/>
    <mergeCell ref="A37:U37"/>
    <mergeCell ref="T5:U5"/>
    <mergeCell ref="A52:O52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50"/>
  <sheetViews>
    <sheetView workbookViewId="0">
      <pane xSplit="27" topLeftCell="AB1" activePane="topRight" state="frozen"/>
      <selection activeCell="A7" sqref="A7"/>
      <selection pane="topRight" activeCell="A41" sqref="A41:AM41"/>
    </sheetView>
  </sheetViews>
  <sheetFormatPr defaultColWidth="8.90625" defaultRowHeight="12.5" outlineLevelRow="1" outlineLevelCol="1"/>
  <cols>
    <col min="1" max="1" width="32.453125" style="32" customWidth="1"/>
    <col min="2" max="2" width="25.08984375" style="32" hidden="1" customWidth="1" outlineLevel="1"/>
    <col min="3" max="3" width="23.6328125" style="32" hidden="1" customWidth="1" outlineLevel="1"/>
    <col min="4" max="4" width="8.08984375" style="32" hidden="1" customWidth="1" collapsed="1"/>
    <col min="5" max="5" width="8.6328125" style="32" hidden="1" customWidth="1"/>
    <col min="6" max="6" width="6.36328125" style="32" hidden="1" customWidth="1"/>
    <col min="7" max="7" width="5.81640625" style="32" hidden="1" customWidth="1"/>
    <col min="8" max="8" width="8.1796875" style="32" hidden="1" customWidth="1"/>
    <col min="9" max="9" width="6.453125" style="32" hidden="1" customWidth="1"/>
    <col min="10" max="10" width="5.81640625" style="32" hidden="1" customWidth="1"/>
    <col min="11" max="11" width="8.1796875" style="32" hidden="1" customWidth="1"/>
    <col min="12" max="12" width="6.453125" style="32" hidden="1" customWidth="1"/>
    <col min="13" max="13" width="5.81640625" style="32" hidden="1" customWidth="1"/>
    <col min="14" max="14" width="8.1796875" style="32" hidden="1" customWidth="1"/>
    <col min="15" max="15" width="6.453125" style="32" hidden="1" customWidth="1"/>
    <col min="16" max="24" width="6.81640625" style="32" hidden="1" customWidth="1"/>
    <col min="25" max="25" width="5.36328125" style="32" bestFit="1" customWidth="1"/>
    <col min="26" max="26" width="7.6328125" style="32" bestFit="1" customWidth="1"/>
    <col min="27" max="27" width="5.36328125" style="32" bestFit="1" customWidth="1"/>
    <col min="28" max="39" width="6.81640625" style="32" customWidth="1"/>
    <col min="40" max="40" width="5.1796875" style="199" customWidth="1"/>
    <col min="41" max="41" width="7.81640625" style="199" customWidth="1"/>
    <col min="42" max="42" width="6.36328125" style="199" bestFit="1" customWidth="1"/>
    <col min="43" max="43" width="6" style="199" customWidth="1"/>
    <col min="44" max="44" width="7.81640625" style="199" customWidth="1"/>
    <col min="45" max="45" width="5.453125" style="199" customWidth="1"/>
    <col min="46" max="46" width="5.36328125" style="199" customWidth="1"/>
    <col min="47" max="47" width="7.81640625" style="199" customWidth="1"/>
    <col min="48" max="48" width="5.453125" style="199" customWidth="1"/>
    <col min="49" max="49" width="6.36328125" style="199" customWidth="1"/>
    <col min="50" max="50" width="7.81640625" style="199" customWidth="1"/>
    <col min="51" max="51" width="5.453125" style="199" bestFit="1" customWidth="1"/>
    <col min="52" max="52" width="5" style="199" customWidth="1"/>
    <col min="53" max="53" width="7.81640625" style="199" customWidth="1"/>
    <col min="54" max="54" width="5.453125" style="199" bestFit="1" customWidth="1"/>
    <col min="55" max="55" width="5" style="199" bestFit="1" customWidth="1"/>
    <col min="56" max="56" width="7.81640625" style="199" customWidth="1"/>
    <col min="57" max="57" width="6" style="199" bestFit="1" customWidth="1"/>
    <col min="58" max="58" width="5" style="199" bestFit="1" customWidth="1"/>
    <col min="59" max="59" width="7.81640625" style="199" customWidth="1"/>
    <col min="60" max="60" width="5.453125" style="199" bestFit="1" customWidth="1"/>
    <col min="61" max="61" width="5.81640625" style="199" customWidth="1"/>
    <col min="62" max="62" width="7.81640625" style="199" customWidth="1"/>
    <col min="63" max="63" width="5.453125" style="199" customWidth="1"/>
    <col min="64" max="64" width="5.81640625" style="199" customWidth="1"/>
    <col min="65" max="65" width="7.81640625" style="199" customWidth="1"/>
    <col min="66" max="66" width="5.453125" style="199" customWidth="1"/>
    <col min="67" max="67" width="5.81640625" style="199" bestFit="1" customWidth="1"/>
    <col min="68" max="68" width="7.81640625" style="199" customWidth="1"/>
    <col min="69" max="69" width="5.54296875" style="32" bestFit="1" customWidth="1"/>
    <col min="70" max="70" width="7.54296875" style="32" bestFit="1" customWidth="1"/>
    <col min="71" max="72" width="8.54296875" style="32" bestFit="1" customWidth="1"/>
    <col min="73" max="73" width="8.90625" style="32"/>
    <col min="74" max="76" width="5.54296875" style="32" bestFit="1" customWidth="1"/>
    <col min="77" max="16384" width="8.90625" style="32"/>
  </cols>
  <sheetData>
    <row r="1" spans="1:68" ht="13">
      <c r="A1" s="89" t="s">
        <v>60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</row>
    <row r="2" spans="1:68" ht="13">
      <c r="A2" s="62" t="str">
        <f>IF('1'!A1=1,B2,C2)</f>
        <v>1.3.Remittances in Ukraine</v>
      </c>
      <c r="B2" s="63" t="s">
        <v>53</v>
      </c>
      <c r="C2" s="128" t="s">
        <v>73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</row>
    <row r="3" spans="1:68" s="124" customFormat="1" ht="13">
      <c r="A3" s="62" t="str">
        <f>IF('1'!A1=1,B3,C3)</f>
        <v>by official  channel</v>
      </c>
      <c r="B3" s="60" t="s">
        <v>106</v>
      </c>
      <c r="C3" s="61" t="s">
        <v>107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231"/>
      <c r="BM3" s="231"/>
      <c r="BN3" s="231"/>
      <c r="BO3" s="231"/>
      <c r="BP3" s="231"/>
    </row>
    <row r="4" spans="1:68" ht="13">
      <c r="A4" s="59" t="str">
        <f>IF('1'!A1=1,B4,C4)</f>
        <v>USD millions</v>
      </c>
      <c r="B4" s="63" t="s">
        <v>33</v>
      </c>
      <c r="C4" s="64" t="s">
        <v>74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8" ht="13">
      <c r="A5" s="65"/>
      <c r="B5" s="66"/>
      <c r="C5" s="67"/>
      <c r="D5" s="322">
        <v>2011</v>
      </c>
      <c r="E5" s="321"/>
      <c r="F5" s="321"/>
      <c r="G5" s="322">
        <v>2012</v>
      </c>
      <c r="H5" s="321"/>
      <c r="I5" s="323"/>
      <c r="J5" s="321">
        <v>2013</v>
      </c>
      <c r="K5" s="321"/>
      <c r="L5" s="321"/>
      <c r="M5" s="322">
        <v>2014</v>
      </c>
      <c r="N5" s="321"/>
      <c r="O5" s="323"/>
      <c r="P5" s="321">
        <v>2015</v>
      </c>
      <c r="Q5" s="321"/>
      <c r="R5" s="321"/>
      <c r="S5" s="322">
        <v>2016</v>
      </c>
      <c r="T5" s="321"/>
      <c r="U5" s="323"/>
      <c r="V5" s="321">
        <v>2017</v>
      </c>
      <c r="W5" s="321"/>
      <c r="X5" s="321"/>
      <c r="Y5" s="322">
        <v>2018</v>
      </c>
      <c r="Z5" s="321"/>
      <c r="AA5" s="323"/>
      <c r="AB5" s="321">
        <v>2019</v>
      </c>
      <c r="AC5" s="321"/>
      <c r="AD5" s="321"/>
      <c r="AE5" s="322">
        <v>2020</v>
      </c>
      <c r="AF5" s="321"/>
      <c r="AG5" s="323"/>
      <c r="AH5" s="321">
        <v>2021</v>
      </c>
      <c r="AI5" s="321"/>
      <c r="AJ5" s="323"/>
      <c r="AK5" s="322">
        <v>2023</v>
      </c>
      <c r="AL5" s="321"/>
      <c r="AM5" s="323"/>
      <c r="AN5" s="322">
        <v>2024</v>
      </c>
      <c r="AO5" s="321"/>
      <c r="AP5" s="323"/>
    </row>
    <row r="6" spans="1:68" ht="156.65" customHeight="1">
      <c r="A6" s="269" t="s">
        <v>3</v>
      </c>
      <c r="B6" s="141" t="s">
        <v>3</v>
      </c>
      <c r="C6" s="142" t="s">
        <v>14</v>
      </c>
      <c r="D6" s="143" t="str">
        <f>IF('1'!$A$1=1,D100,D101)</f>
        <v xml:space="preserve"> The banking system</v>
      </c>
      <c r="E6" s="144" t="str">
        <f>IF('1'!$A$1=1,E100,E101)</f>
        <v>The international money transfer systems</v>
      </c>
      <c r="F6" s="145" t="str">
        <f>IF('1'!$A$1=1,F100,F101)</f>
        <v>Total</v>
      </c>
      <c r="G6" s="146" t="str">
        <f>D6</f>
        <v xml:space="preserve"> The banking system</v>
      </c>
      <c r="H6" s="146" t="str">
        <f t="shared" ref="H6:I6" si="0">E6</f>
        <v>The international money transfer systems</v>
      </c>
      <c r="I6" s="147" t="str">
        <f t="shared" si="0"/>
        <v>Total</v>
      </c>
      <c r="J6" s="143" t="str">
        <f>G6</f>
        <v xml:space="preserve"> The banking system</v>
      </c>
      <c r="K6" s="143" t="str">
        <f t="shared" ref="K6:L6" si="1">H6</f>
        <v>The international money transfer systems</v>
      </c>
      <c r="L6" s="148" t="str">
        <f t="shared" si="1"/>
        <v>Total</v>
      </c>
      <c r="M6" s="146" t="str">
        <f>J6</f>
        <v xml:space="preserve"> The banking system</v>
      </c>
      <c r="N6" s="149" t="str">
        <f t="shared" ref="N6:O6" si="2">K6</f>
        <v>The international money transfer systems</v>
      </c>
      <c r="O6" s="147" t="str">
        <f t="shared" si="2"/>
        <v>Total</v>
      </c>
      <c r="P6" s="143" t="str">
        <f>M6</f>
        <v xml:space="preserve"> The banking system</v>
      </c>
      <c r="Q6" s="149" t="str">
        <f t="shared" ref="Q6:R6" si="3">N6</f>
        <v>The international money transfer systems</v>
      </c>
      <c r="R6" s="270" t="str">
        <f t="shared" si="3"/>
        <v>Total</v>
      </c>
      <c r="S6" s="149" t="str">
        <f>P6</f>
        <v xml:space="preserve"> The banking system</v>
      </c>
      <c r="T6" s="143" t="str">
        <f t="shared" ref="T6:U6" si="4">Q6</f>
        <v>The international money transfer systems</v>
      </c>
      <c r="U6" s="271" t="str">
        <f t="shared" si="4"/>
        <v>Total</v>
      </c>
      <c r="V6" s="143" t="str">
        <f>S6</f>
        <v xml:space="preserve"> The banking system</v>
      </c>
      <c r="W6" s="143" t="str">
        <f t="shared" ref="W6" si="5">T6</f>
        <v>The international money transfer systems</v>
      </c>
      <c r="X6" s="148" t="str">
        <f t="shared" ref="X6" si="6">U6</f>
        <v>Total</v>
      </c>
      <c r="Y6" s="149" t="str">
        <f>V6</f>
        <v xml:space="preserve"> The banking system</v>
      </c>
      <c r="Z6" s="143" t="str">
        <f t="shared" ref="Z6" si="7">W6</f>
        <v>The international money transfer systems</v>
      </c>
      <c r="AA6" s="271" t="str">
        <f t="shared" ref="AA6" si="8">X6</f>
        <v>Total</v>
      </c>
      <c r="AB6" s="143" t="str">
        <f>Y6</f>
        <v xml:space="preserve"> The banking system</v>
      </c>
      <c r="AC6" s="143" t="str">
        <f t="shared" ref="AC6" si="9">Z6</f>
        <v>The international money transfer systems</v>
      </c>
      <c r="AD6" s="148" t="str">
        <f t="shared" ref="AD6" si="10">AA6</f>
        <v>Total</v>
      </c>
      <c r="AE6" s="149" t="str">
        <f>AB6</f>
        <v xml:space="preserve"> The banking system</v>
      </c>
      <c r="AF6" s="143" t="str">
        <f t="shared" ref="AF6" si="11">AC6</f>
        <v>The international money transfer systems</v>
      </c>
      <c r="AG6" s="271" t="str">
        <f t="shared" ref="AG6" si="12">AD6</f>
        <v>Total</v>
      </c>
      <c r="AH6" s="143" t="str">
        <f>AE6</f>
        <v xml:space="preserve"> The banking system</v>
      </c>
      <c r="AI6" s="143" t="str">
        <f t="shared" ref="AI6" si="13">AF6</f>
        <v>The international money transfer systems</v>
      </c>
      <c r="AJ6" s="271" t="str">
        <f t="shared" ref="AJ6" si="14">AG6</f>
        <v>Total</v>
      </c>
      <c r="AK6" s="149" t="str">
        <f t="shared" ref="AK6:AP6" si="15">AH6</f>
        <v xml:space="preserve"> The banking system</v>
      </c>
      <c r="AL6" s="143" t="str">
        <f t="shared" si="15"/>
        <v>The international money transfer systems</v>
      </c>
      <c r="AM6" s="271" t="str">
        <f t="shared" si="15"/>
        <v>Total</v>
      </c>
      <c r="AN6" s="149" t="str">
        <f t="shared" si="15"/>
        <v xml:space="preserve"> The banking system</v>
      </c>
      <c r="AO6" s="143" t="str">
        <f t="shared" si="15"/>
        <v>The international money transfer systems</v>
      </c>
      <c r="AP6" s="271" t="str">
        <f t="shared" si="15"/>
        <v>Total</v>
      </c>
    </row>
    <row r="7" spans="1:68" ht="14" customHeight="1">
      <c r="A7" s="68" t="str">
        <f>IF('1'!$A$1=1,B7,C7)</f>
        <v xml:space="preserve">United States </v>
      </c>
      <c r="B7" s="47" t="s">
        <v>39</v>
      </c>
      <c r="C7" s="47" t="s">
        <v>61</v>
      </c>
      <c r="D7" s="69">
        <v>341.36371208000003</v>
      </c>
      <c r="E7" s="44">
        <v>271.50295929700292</v>
      </c>
      <c r="F7" s="44">
        <v>612.86667137700294</v>
      </c>
      <c r="G7" s="69">
        <v>315.307363753</v>
      </c>
      <c r="H7" s="44">
        <v>289.00419541433536</v>
      </c>
      <c r="I7" s="70">
        <v>604.31155916733542</v>
      </c>
      <c r="J7" s="44">
        <v>320.21242644599999</v>
      </c>
      <c r="K7" s="44">
        <v>322.33732242107362</v>
      </c>
      <c r="L7" s="44">
        <v>642.54974886707362</v>
      </c>
      <c r="M7" s="69">
        <v>220.44267814599999</v>
      </c>
      <c r="N7" s="44">
        <v>317.17998607344629</v>
      </c>
      <c r="O7" s="44">
        <v>537.62266421944628</v>
      </c>
      <c r="P7" s="69">
        <v>204.96454082100001</v>
      </c>
      <c r="Q7" s="44">
        <v>310.01694281244158</v>
      </c>
      <c r="R7" s="44">
        <v>514.9814836334416</v>
      </c>
      <c r="S7" s="69">
        <v>234.82525149062968</v>
      </c>
      <c r="T7" s="44">
        <v>341.01884498633547</v>
      </c>
      <c r="U7" s="70">
        <v>575.84409647696509</v>
      </c>
      <c r="V7" s="44">
        <v>317.38010728670724</v>
      </c>
      <c r="W7" s="44">
        <v>361.81155293699948</v>
      </c>
      <c r="X7" s="44">
        <v>679.19166022370666</v>
      </c>
      <c r="Y7" s="83">
        <v>491.29327744441605</v>
      </c>
      <c r="Z7" s="84">
        <v>380.23620649537418</v>
      </c>
      <c r="AA7" s="85">
        <v>871.52948393978909</v>
      </c>
      <c r="AB7" s="84">
        <v>577.21472979169891</v>
      </c>
      <c r="AC7" s="84">
        <v>407.62985436982467</v>
      </c>
      <c r="AD7" s="84">
        <v>984.84458416152404</v>
      </c>
      <c r="AE7" s="83">
        <v>734.83287039958691</v>
      </c>
      <c r="AF7" s="84">
        <v>485.60901106496601</v>
      </c>
      <c r="AG7" s="85">
        <v>1220.4418814645519</v>
      </c>
      <c r="AH7" s="84">
        <v>893.4021443640579</v>
      </c>
      <c r="AI7" s="84">
        <v>598.57551817759804</v>
      </c>
      <c r="AJ7" s="85">
        <v>1491.977662541658</v>
      </c>
      <c r="AK7" s="83">
        <v>744.77297067335098</v>
      </c>
      <c r="AL7" s="84">
        <v>476.96884265407397</v>
      </c>
      <c r="AM7" s="85">
        <v>1221.7418133274271</v>
      </c>
      <c r="AN7" s="83">
        <v>647.19910067587898</v>
      </c>
      <c r="AO7" s="84">
        <v>484.17500699255299</v>
      </c>
      <c r="AP7" s="85">
        <v>1131.3741076684321</v>
      </c>
    </row>
    <row r="8" spans="1:68">
      <c r="A8" s="68" t="str">
        <f>IF('1'!$A$1=1,B8,C8)</f>
        <v>United Kingdom</v>
      </c>
      <c r="B8" s="47" t="s">
        <v>10</v>
      </c>
      <c r="C8" s="47" t="s">
        <v>25</v>
      </c>
      <c r="D8" s="69">
        <v>176.798556959</v>
      </c>
      <c r="E8" s="44">
        <v>71.362818378214826</v>
      </c>
      <c r="F8" s="44">
        <v>248.16137533721482</v>
      </c>
      <c r="G8" s="69">
        <v>168.566792752</v>
      </c>
      <c r="H8" s="44">
        <v>73.144146832366943</v>
      </c>
      <c r="I8" s="70">
        <v>241.71093958436694</v>
      </c>
      <c r="J8" s="44">
        <v>172.928920132</v>
      </c>
      <c r="K8" s="44">
        <v>72.027416933292386</v>
      </c>
      <c r="L8" s="44">
        <v>244.95633706529239</v>
      </c>
      <c r="M8" s="69">
        <v>198.62372405899998</v>
      </c>
      <c r="N8" s="44">
        <v>63.05473577350525</v>
      </c>
      <c r="O8" s="44">
        <v>261.67845983250521</v>
      </c>
      <c r="P8" s="69">
        <v>196.16176059599999</v>
      </c>
      <c r="Q8" s="44">
        <v>48.74639219612795</v>
      </c>
      <c r="R8" s="44">
        <v>244.90815279212794</v>
      </c>
      <c r="S8" s="69">
        <v>212.90387255097858</v>
      </c>
      <c r="T8" s="44">
        <v>46.459569438010398</v>
      </c>
      <c r="U8" s="70">
        <v>259.363441988989</v>
      </c>
      <c r="V8" s="44">
        <v>261.59825334755783</v>
      </c>
      <c r="W8" s="44">
        <v>48.955219823610697</v>
      </c>
      <c r="X8" s="44">
        <v>310.55347317116855</v>
      </c>
      <c r="Y8" s="83">
        <v>356.73546462276659</v>
      </c>
      <c r="Z8" s="84">
        <v>34.55018049382096</v>
      </c>
      <c r="AA8" s="85">
        <v>391.28564511658675</v>
      </c>
      <c r="AB8" s="84">
        <v>566.79614591421205</v>
      </c>
      <c r="AC8" s="84">
        <v>33.860220190823654</v>
      </c>
      <c r="AD8" s="84">
        <v>600.65636610503498</v>
      </c>
      <c r="AE8" s="83">
        <v>971.73845351827094</v>
      </c>
      <c r="AF8" s="84">
        <v>41.687353619159637</v>
      </c>
      <c r="AG8" s="85">
        <v>1013.425807137429</v>
      </c>
      <c r="AH8" s="84">
        <v>867.82137006574806</v>
      </c>
      <c r="AI8" s="84">
        <v>119.74880516062939</v>
      </c>
      <c r="AJ8" s="85">
        <v>987.57017522637705</v>
      </c>
      <c r="AK8" s="83">
        <v>684.43143177564707</v>
      </c>
      <c r="AL8" s="84">
        <v>121.44059900579427</v>
      </c>
      <c r="AM8" s="85">
        <v>805.87203078144103</v>
      </c>
      <c r="AN8" s="83">
        <v>592.72299939100401</v>
      </c>
      <c r="AO8" s="84">
        <v>234.98275362693272</v>
      </c>
      <c r="AP8" s="85">
        <v>827.70575301793599</v>
      </c>
    </row>
    <row r="9" spans="1:68">
      <c r="A9" s="68" t="str">
        <f>IF('1'!$A$1=1,B9,C9)</f>
        <v>Israel</v>
      </c>
      <c r="B9" s="47" t="s">
        <v>43</v>
      </c>
      <c r="C9" s="47" t="s">
        <v>63</v>
      </c>
      <c r="D9" s="69">
        <v>22.648390505000002</v>
      </c>
      <c r="E9" s="44">
        <v>55.460890040689598</v>
      </c>
      <c r="F9" s="44">
        <v>78.1092805456896</v>
      </c>
      <c r="G9" s="69">
        <v>21.648784384999999</v>
      </c>
      <c r="H9" s="44">
        <v>66.443778262251328</v>
      </c>
      <c r="I9" s="70">
        <v>88.092562647251327</v>
      </c>
      <c r="J9" s="44">
        <v>19.700772677000003</v>
      </c>
      <c r="K9" s="44">
        <v>82.212212613420775</v>
      </c>
      <c r="L9" s="44">
        <v>101.91298529042078</v>
      </c>
      <c r="M9" s="69">
        <v>12.174162000000001</v>
      </c>
      <c r="N9" s="44">
        <v>87.267593275124725</v>
      </c>
      <c r="O9" s="44">
        <v>99.44175527512472</v>
      </c>
      <c r="P9" s="69">
        <v>7.7183928599999998</v>
      </c>
      <c r="Q9" s="44">
        <v>99.042778423373292</v>
      </c>
      <c r="R9" s="44">
        <v>106.76117128337329</v>
      </c>
      <c r="S9" s="69">
        <v>11.115013087932484</v>
      </c>
      <c r="T9" s="44">
        <v>159.8635659183945</v>
      </c>
      <c r="U9" s="70">
        <v>170.97857900632698</v>
      </c>
      <c r="V9" s="44">
        <v>17.00407158189671</v>
      </c>
      <c r="W9" s="44">
        <v>262.61722291901549</v>
      </c>
      <c r="X9" s="44">
        <v>279.6212945009122</v>
      </c>
      <c r="Y9" s="83">
        <v>27.107161933859409</v>
      </c>
      <c r="Z9" s="84">
        <v>310.12947213628451</v>
      </c>
      <c r="AA9" s="85">
        <v>337.23663407014391</v>
      </c>
      <c r="AB9" s="84">
        <v>26.568947914259969</v>
      </c>
      <c r="AC9" s="84">
        <v>323.35874059470291</v>
      </c>
      <c r="AD9" s="84">
        <v>349.92768850896277</v>
      </c>
      <c r="AE9" s="83">
        <v>32.171408000578893</v>
      </c>
      <c r="AF9" s="84">
        <v>328.79570441083382</v>
      </c>
      <c r="AG9" s="85">
        <v>360.96711241141293</v>
      </c>
      <c r="AH9" s="84">
        <v>44.287826486144596</v>
      </c>
      <c r="AI9" s="84">
        <v>377.65014284865066</v>
      </c>
      <c r="AJ9" s="85">
        <v>421.93796933479541</v>
      </c>
      <c r="AK9" s="83">
        <v>45.640151992177294</v>
      </c>
      <c r="AL9" s="84">
        <v>446.38323231629658</v>
      </c>
      <c r="AM9" s="85">
        <v>492.02338430847396</v>
      </c>
      <c r="AN9" s="83">
        <v>38.779168435668879</v>
      </c>
      <c r="AO9" s="84">
        <v>419.59967922245141</v>
      </c>
      <c r="AP9" s="85">
        <v>458.378847658121</v>
      </c>
    </row>
    <row r="10" spans="1:68">
      <c r="A10" s="68" t="str">
        <f>IF('1'!$A$1=1,B10,C10)</f>
        <v>Germany</v>
      </c>
      <c r="B10" s="47" t="s">
        <v>40</v>
      </c>
      <c r="C10" s="47" t="s">
        <v>16</v>
      </c>
      <c r="D10" s="69">
        <v>383.01954996699999</v>
      </c>
      <c r="E10" s="44">
        <v>40.0309851133092</v>
      </c>
      <c r="F10" s="44">
        <v>423.0505350803092</v>
      </c>
      <c r="G10" s="69">
        <v>359.99302626999997</v>
      </c>
      <c r="H10" s="44">
        <v>43.270368187269874</v>
      </c>
      <c r="I10" s="70">
        <v>403.26339445726984</v>
      </c>
      <c r="J10" s="44">
        <v>367.46786194999999</v>
      </c>
      <c r="K10" s="44">
        <v>50.06660562558011</v>
      </c>
      <c r="L10" s="44">
        <v>417.53446757558009</v>
      </c>
      <c r="M10" s="69">
        <v>270.47404920399998</v>
      </c>
      <c r="N10" s="44">
        <v>57.535324446191005</v>
      </c>
      <c r="O10" s="44">
        <v>328.00937365019098</v>
      </c>
      <c r="P10" s="69">
        <v>218.59971543099999</v>
      </c>
      <c r="Q10" s="44">
        <v>50.988314402470778</v>
      </c>
      <c r="R10" s="44">
        <v>269.58802983347078</v>
      </c>
      <c r="S10" s="69">
        <v>232.69497117866788</v>
      </c>
      <c r="T10" s="44">
        <v>58.342733902581742</v>
      </c>
      <c r="U10" s="70">
        <v>291.03770508124961</v>
      </c>
      <c r="V10" s="44">
        <v>250.97028771942487</v>
      </c>
      <c r="W10" s="44">
        <v>66.637801190487608</v>
      </c>
      <c r="X10" s="44">
        <v>317.60808890991245</v>
      </c>
      <c r="Y10" s="83">
        <v>283.86538250645918</v>
      </c>
      <c r="Z10" s="84">
        <v>85.947125299434006</v>
      </c>
      <c r="AA10" s="85">
        <v>369.81250780589295</v>
      </c>
      <c r="AB10" s="84">
        <v>280.96147381629919</v>
      </c>
      <c r="AC10" s="84">
        <v>105.97562940259419</v>
      </c>
      <c r="AD10" s="84">
        <v>386.85132024439571</v>
      </c>
      <c r="AE10" s="83">
        <v>299.51858698060533</v>
      </c>
      <c r="AF10" s="84">
        <v>164.412442772639</v>
      </c>
      <c r="AG10" s="85">
        <v>463.93102975324399</v>
      </c>
      <c r="AH10" s="84">
        <v>304.59206693094171</v>
      </c>
      <c r="AI10" s="84">
        <v>208.31158164888049</v>
      </c>
      <c r="AJ10" s="85">
        <v>512.90364857982206</v>
      </c>
      <c r="AK10" s="83">
        <v>168.2957167933975</v>
      </c>
      <c r="AL10" s="84">
        <v>236.49191163590208</v>
      </c>
      <c r="AM10" s="85">
        <v>404.78762842929933</v>
      </c>
      <c r="AN10" s="83">
        <v>146.9002717008932</v>
      </c>
      <c r="AO10" s="84">
        <v>269.70980829299219</v>
      </c>
      <c r="AP10" s="85">
        <v>416.61007999388488</v>
      </c>
    </row>
    <row r="11" spans="1:68">
      <c r="A11" s="68" t="str">
        <f>IF('1'!$A$1=1,B11,C11)</f>
        <v>Italy</v>
      </c>
      <c r="B11" s="47" t="s">
        <v>42</v>
      </c>
      <c r="C11" s="47" t="s">
        <v>19</v>
      </c>
      <c r="D11" s="69">
        <v>104.87126174599999</v>
      </c>
      <c r="E11" s="44">
        <v>220.2959781841258</v>
      </c>
      <c r="F11" s="44">
        <v>325.16723993012579</v>
      </c>
      <c r="G11" s="69">
        <v>96.185480246999987</v>
      </c>
      <c r="H11" s="44">
        <v>198.13407941432305</v>
      </c>
      <c r="I11" s="70">
        <v>294.31955966132307</v>
      </c>
      <c r="J11" s="44">
        <v>88.933312630999993</v>
      </c>
      <c r="K11" s="44">
        <v>215.80969583803622</v>
      </c>
      <c r="L11" s="44">
        <v>304.74300846903623</v>
      </c>
      <c r="M11" s="69">
        <v>51.448012493</v>
      </c>
      <c r="N11" s="44">
        <v>191.01663695720976</v>
      </c>
      <c r="O11" s="44">
        <v>242.46464945020975</v>
      </c>
      <c r="P11" s="69">
        <v>33.479807215999998</v>
      </c>
      <c r="Q11" s="44">
        <v>137.08477220088224</v>
      </c>
      <c r="R11" s="44">
        <v>170.56457941688222</v>
      </c>
      <c r="S11" s="69">
        <v>41.192408645626742</v>
      </c>
      <c r="T11" s="44">
        <v>160.46888267731867</v>
      </c>
      <c r="U11" s="70">
        <v>201.66129132294537</v>
      </c>
      <c r="V11" s="44">
        <v>47.151878123360504</v>
      </c>
      <c r="W11" s="44">
        <v>172.58398091604698</v>
      </c>
      <c r="X11" s="44">
        <v>219.73585903940747</v>
      </c>
      <c r="Y11" s="83">
        <v>49.883755172650297</v>
      </c>
      <c r="Z11" s="84">
        <v>191.62371692098179</v>
      </c>
      <c r="AA11" s="85">
        <v>241.507472093632</v>
      </c>
      <c r="AB11" s="84">
        <v>38.905511248109732</v>
      </c>
      <c r="AC11" s="84">
        <v>201.38847122797372</v>
      </c>
      <c r="AD11" s="84">
        <v>240.29398247608339</v>
      </c>
      <c r="AE11" s="83">
        <v>43.774894523065804</v>
      </c>
      <c r="AF11" s="84">
        <v>354.30250312050214</v>
      </c>
      <c r="AG11" s="85">
        <v>398.07739764356825</v>
      </c>
      <c r="AH11" s="84">
        <v>45.880003828083403</v>
      </c>
      <c r="AI11" s="84">
        <v>347.77361081580113</v>
      </c>
      <c r="AJ11" s="85">
        <v>393.65361464388508</v>
      </c>
      <c r="AK11" s="83">
        <v>24.051190175379638</v>
      </c>
      <c r="AL11" s="84">
        <v>238.07308753735427</v>
      </c>
      <c r="AM11" s="85">
        <v>262.12427771273394</v>
      </c>
      <c r="AN11" s="83">
        <v>24.122414303443641</v>
      </c>
      <c r="AO11" s="84">
        <v>255.1472448518162</v>
      </c>
      <c r="AP11" s="85">
        <v>279.26965915525977</v>
      </c>
    </row>
    <row r="12" spans="1:68">
      <c r="A12" s="68" t="str">
        <f>IF('1'!$A$1=1,B12,C12)</f>
        <v>Cyprus</v>
      </c>
      <c r="B12" s="47" t="s">
        <v>41</v>
      </c>
      <c r="C12" s="50" t="s">
        <v>62</v>
      </c>
      <c r="D12" s="69">
        <v>321.99138306100002</v>
      </c>
      <c r="E12" s="44">
        <v>9.0637694522964498</v>
      </c>
      <c r="F12" s="44">
        <v>331.05515251329649</v>
      </c>
      <c r="G12" s="69">
        <v>339.239945052</v>
      </c>
      <c r="H12" s="44">
        <v>7.1312715991338003</v>
      </c>
      <c r="I12" s="70">
        <v>346.37121665113381</v>
      </c>
      <c r="J12" s="44">
        <v>318.28374394899998</v>
      </c>
      <c r="K12" s="44">
        <v>7.1032678542649297</v>
      </c>
      <c r="L12" s="44">
        <v>325.3870118032649</v>
      </c>
      <c r="M12" s="69">
        <v>258.110343726</v>
      </c>
      <c r="N12" s="44">
        <v>5.9393249113317799</v>
      </c>
      <c r="O12" s="44">
        <v>264.04966863733176</v>
      </c>
      <c r="P12" s="69">
        <v>239.454873644</v>
      </c>
      <c r="Q12" s="44">
        <v>4.9421055225587498</v>
      </c>
      <c r="R12" s="44">
        <v>244.39697916655876</v>
      </c>
      <c r="S12" s="69">
        <v>243.18641790231061</v>
      </c>
      <c r="T12" s="44">
        <v>6.1703024184639403</v>
      </c>
      <c r="U12" s="70">
        <v>249.35672032077457</v>
      </c>
      <c r="V12" s="44">
        <v>277.6192675946906</v>
      </c>
      <c r="W12" s="44">
        <v>7.2540337632051894</v>
      </c>
      <c r="X12" s="44">
        <v>284.8733013578958</v>
      </c>
      <c r="Y12" s="83">
        <v>333.10257423947638</v>
      </c>
      <c r="Z12" s="84">
        <v>8.2497148865458598</v>
      </c>
      <c r="AA12" s="85">
        <v>341.35228912602213</v>
      </c>
      <c r="AB12" s="84">
        <v>382.8459637631255</v>
      </c>
      <c r="AC12" s="84">
        <v>7.8073691939232504</v>
      </c>
      <c r="AD12" s="84">
        <v>390.65333295704852</v>
      </c>
      <c r="AE12" s="83">
        <v>405.43350237163799</v>
      </c>
      <c r="AF12" s="84">
        <v>8.6022120189403601</v>
      </c>
      <c r="AG12" s="85">
        <v>414.03571439057862</v>
      </c>
      <c r="AH12" s="84">
        <v>431.72280360540185</v>
      </c>
      <c r="AI12" s="84">
        <v>8.9533202247382295</v>
      </c>
      <c r="AJ12" s="85">
        <v>440.67612383014034</v>
      </c>
      <c r="AK12" s="83">
        <v>297.68783558279461</v>
      </c>
      <c r="AL12" s="84">
        <v>7.5330008856633102</v>
      </c>
      <c r="AM12" s="85">
        <v>305.22083646845789</v>
      </c>
      <c r="AN12" s="83">
        <v>258.51150303099161</v>
      </c>
      <c r="AO12" s="84">
        <v>7.0837039229624494</v>
      </c>
      <c r="AP12" s="85">
        <v>265.59520695395406</v>
      </c>
    </row>
    <row r="13" spans="1:68">
      <c r="A13" s="68" t="str">
        <f>IF('1'!$A$1=1,B13,C13)</f>
        <v>Poland</v>
      </c>
      <c r="B13" s="47" t="s">
        <v>5</v>
      </c>
      <c r="C13" s="47" t="s">
        <v>18</v>
      </c>
      <c r="D13" s="69">
        <v>15.826733393000001</v>
      </c>
      <c r="E13" s="44">
        <v>19.301842793901248</v>
      </c>
      <c r="F13" s="44">
        <v>35.128576186901249</v>
      </c>
      <c r="G13" s="69">
        <v>17.360528235</v>
      </c>
      <c r="H13" s="44">
        <v>22.559705192785927</v>
      </c>
      <c r="I13" s="70">
        <v>39.920233427785931</v>
      </c>
      <c r="J13" s="44">
        <v>19.349027339999999</v>
      </c>
      <c r="K13" s="44">
        <v>21.112658837704949</v>
      </c>
      <c r="L13" s="44">
        <v>40.461686177704948</v>
      </c>
      <c r="M13" s="69">
        <v>15.82757883</v>
      </c>
      <c r="N13" s="44">
        <v>23.34702021369506</v>
      </c>
      <c r="O13" s="44">
        <v>39.174599043695061</v>
      </c>
      <c r="P13" s="69">
        <v>17.839133400000001</v>
      </c>
      <c r="Q13" s="44">
        <v>37.229697376306341</v>
      </c>
      <c r="R13" s="44">
        <v>55.068830776306342</v>
      </c>
      <c r="S13" s="69">
        <v>33.641446146679215</v>
      </c>
      <c r="T13" s="44">
        <v>62.982559956603282</v>
      </c>
      <c r="U13" s="70">
        <v>96.624006103282497</v>
      </c>
      <c r="V13" s="44">
        <v>56.39808980236073</v>
      </c>
      <c r="W13" s="44">
        <v>103.7164488683851</v>
      </c>
      <c r="X13" s="44">
        <v>160.11453867074584</v>
      </c>
      <c r="Y13" s="83">
        <v>71.802657436328701</v>
      </c>
      <c r="Z13" s="84">
        <v>160.9040033983668</v>
      </c>
      <c r="AA13" s="85">
        <v>232.70666083469538</v>
      </c>
      <c r="AB13" s="84">
        <v>79.122216408101906</v>
      </c>
      <c r="AC13" s="84">
        <v>151.31299483922871</v>
      </c>
      <c r="AD13" s="84">
        <v>230.45022267290818</v>
      </c>
      <c r="AE13" s="83">
        <v>117.7805007713249</v>
      </c>
      <c r="AF13" s="84">
        <v>155.76009682918658</v>
      </c>
      <c r="AG13" s="85">
        <v>273.54059760051172</v>
      </c>
      <c r="AH13" s="84">
        <v>168.0007398375738</v>
      </c>
      <c r="AI13" s="84">
        <v>194.3397996373406</v>
      </c>
      <c r="AJ13" s="85">
        <v>362.34053947491384</v>
      </c>
      <c r="AK13" s="83">
        <v>138.56672508272149</v>
      </c>
      <c r="AL13" s="84">
        <v>68.902033243053509</v>
      </c>
      <c r="AM13" s="85">
        <v>207.4687583257749</v>
      </c>
      <c r="AN13" s="83">
        <v>123.3087594373049</v>
      </c>
      <c r="AO13" s="84">
        <v>62.820144522985302</v>
      </c>
      <c r="AP13" s="85">
        <v>186.1289039602901</v>
      </c>
    </row>
    <row r="14" spans="1:68" s="36" customFormat="1">
      <c r="A14" s="68" t="str">
        <f>IF('1'!$A$1=1,B14,C14)</f>
        <v>Ireland</v>
      </c>
      <c r="B14" s="57" t="s">
        <v>48</v>
      </c>
      <c r="C14" s="116" t="s">
        <v>67</v>
      </c>
      <c r="D14" s="69">
        <v>8.4443309960000015</v>
      </c>
      <c r="E14" s="44">
        <v>4.9970388966521</v>
      </c>
      <c r="F14" s="44">
        <v>13.441369892652101</v>
      </c>
      <c r="G14" s="69">
        <v>14.073165268</v>
      </c>
      <c r="H14" s="44">
        <v>4.0668070809112393</v>
      </c>
      <c r="I14" s="70">
        <v>18.13997234891124</v>
      </c>
      <c r="J14" s="44">
        <v>17.517881369000001</v>
      </c>
      <c r="K14" s="44">
        <v>4.0775725375874998</v>
      </c>
      <c r="L14" s="44">
        <v>21.595453906587501</v>
      </c>
      <c r="M14" s="69">
        <v>28.593563600000003</v>
      </c>
      <c r="N14" s="44">
        <v>3.7054354677459398</v>
      </c>
      <c r="O14" s="44">
        <v>32.298999067745946</v>
      </c>
      <c r="P14" s="69">
        <v>30.357768591000003</v>
      </c>
      <c r="Q14" s="44">
        <v>2.8663304575566695</v>
      </c>
      <c r="R14" s="44">
        <v>33.224099048556674</v>
      </c>
      <c r="S14" s="69">
        <v>35.129599680996421</v>
      </c>
      <c r="T14" s="44">
        <v>3.3238235111093166</v>
      </c>
      <c r="U14" s="70">
        <v>38.453423192105745</v>
      </c>
      <c r="V14" s="44">
        <v>48.160544622672496</v>
      </c>
      <c r="W14" s="44">
        <v>3.6707411627921771</v>
      </c>
      <c r="X14" s="44">
        <v>51.831285785464672</v>
      </c>
      <c r="Y14" s="69">
        <v>71.419688794470304</v>
      </c>
      <c r="Z14" s="44">
        <v>3.7502846155604148</v>
      </c>
      <c r="AA14" s="70">
        <v>75.169973410030707</v>
      </c>
      <c r="AB14" s="44">
        <v>79.445299700121495</v>
      </c>
      <c r="AC14" s="44">
        <v>4.0401805393732388</v>
      </c>
      <c r="AD14" s="44">
        <v>83.485480239494791</v>
      </c>
      <c r="AE14" s="69">
        <v>97.2459117093548</v>
      </c>
      <c r="AF14" s="44">
        <v>4.7651683916677037</v>
      </c>
      <c r="AG14" s="70">
        <v>102.0110801010226</v>
      </c>
      <c r="AH14" s="44">
        <v>106.3809919758842</v>
      </c>
      <c r="AI14" s="44">
        <v>6.6793682965698302</v>
      </c>
      <c r="AJ14" s="70">
        <v>113.06036027245401</v>
      </c>
      <c r="AK14" s="69">
        <v>75.69162519844599</v>
      </c>
      <c r="AL14" s="44">
        <v>138.89085846027712</v>
      </c>
      <c r="AM14" s="70">
        <v>214.58248365872299</v>
      </c>
      <c r="AN14" s="69">
        <v>76.705070260594312</v>
      </c>
      <c r="AO14" s="44">
        <v>96.47162386560916</v>
      </c>
      <c r="AP14" s="70">
        <v>173.17669412620342</v>
      </c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>
      <c r="A15" s="68" t="str">
        <f>IF('1'!$A$1=1,B15,C15)</f>
        <v>Netherlands</v>
      </c>
      <c r="B15" s="47" t="s">
        <v>6</v>
      </c>
      <c r="C15" s="50" t="s">
        <v>21</v>
      </c>
      <c r="D15" s="69">
        <v>88.96033163300001</v>
      </c>
      <c r="E15" s="44">
        <v>6.6944987718596005</v>
      </c>
      <c r="F15" s="44">
        <v>95.654830404859609</v>
      </c>
      <c r="G15" s="69">
        <v>85.438897888</v>
      </c>
      <c r="H15" s="44">
        <v>6.7098342159678594</v>
      </c>
      <c r="I15" s="70">
        <v>92.148732103967859</v>
      </c>
      <c r="J15" s="44">
        <v>94.231653448999992</v>
      </c>
      <c r="K15" s="44">
        <v>6.7928833916786697</v>
      </c>
      <c r="L15" s="44">
        <v>101.02453684067866</v>
      </c>
      <c r="M15" s="69">
        <v>76.952858746000004</v>
      </c>
      <c r="N15" s="44">
        <v>6.5264113887942301</v>
      </c>
      <c r="O15" s="44">
        <v>83.479270134794234</v>
      </c>
      <c r="P15" s="69">
        <v>61.749216955999998</v>
      </c>
      <c r="Q15" s="44">
        <v>5.2811565789169599</v>
      </c>
      <c r="R15" s="44">
        <v>67.030373534916961</v>
      </c>
      <c r="S15" s="69">
        <v>65.231751219242994</v>
      </c>
      <c r="T15" s="44">
        <v>5.8612820490030533</v>
      </c>
      <c r="U15" s="70">
        <v>71.093033268246046</v>
      </c>
      <c r="V15" s="44">
        <v>91.552198588592574</v>
      </c>
      <c r="W15" s="44">
        <v>6.5639219949768099</v>
      </c>
      <c r="X15" s="44">
        <v>98.116120583569398</v>
      </c>
      <c r="Y15" s="83">
        <v>115.23205217604502</v>
      </c>
      <c r="Z15" s="84">
        <v>9.0718568067685297</v>
      </c>
      <c r="AA15" s="85">
        <v>124.3039089828134</v>
      </c>
      <c r="AB15" s="84">
        <v>116.7696108588718</v>
      </c>
      <c r="AC15" s="84">
        <v>10.65149276428826</v>
      </c>
      <c r="AD15" s="84">
        <v>127.42110362316021</v>
      </c>
      <c r="AE15" s="83">
        <v>171.3304697233728</v>
      </c>
      <c r="AF15" s="84">
        <v>14.203564534882142</v>
      </c>
      <c r="AG15" s="85">
        <v>185.53403425825491</v>
      </c>
      <c r="AH15" s="84">
        <v>181.65427292954089</v>
      </c>
      <c r="AI15" s="84">
        <v>20.162328652740452</v>
      </c>
      <c r="AJ15" s="85">
        <v>201.81660158228138</v>
      </c>
      <c r="AK15" s="83">
        <v>115.08005483883491</v>
      </c>
      <c r="AL15" s="84">
        <v>22.538743681453202</v>
      </c>
      <c r="AM15" s="85">
        <v>137.6187985202881</v>
      </c>
      <c r="AN15" s="83">
        <v>95.285797212844798</v>
      </c>
      <c r="AO15" s="84">
        <v>21.800165565886033</v>
      </c>
      <c r="AP15" s="85">
        <v>117.0859627787308</v>
      </c>
    </row>
    <row r="16" spans="1:68">
      <c r="A16" s="68" t="str">
        <f>IF('1'!$A$1=1,B16,C16)</f>
        <v>Greece</v>
      </c>
      <c r="B16" s="47" t="s">
        <v>11</v>
      </c>
      <c r="C16" s="47" t="s">
        <v>26</v>
      </c>
      <c r="D16" s="69">
        <v>301.63012798100004</v>
      </c>
      <c r="E16" s="44">
        <v>39.789650959371187</v>
      </c>
      <c r="F16" s="44">
        <v>341.4197789403712</v>
      </c>
      <c r="G16" s="69">
        <v>303.22984480499997</v>
      </c>
      <c r="H16" s="44">
        <v>34.397403158821298</v>
      </c>
      <c r="I16" s="70">
        <v>337.62724796382128</v>
      </c>
      <c r="J16" s="44">
        <v>301.91037031799999</v>
      </c>
      <c r="K16" s="44">
        <v>33.072393544962623</v>
      </c>
      <c r="L16" s="44">
        <v>334.9827638629626</v>
      </c>
      <c r="M16" s="69">
        <v>240.12609228100001</v>
      </c>
      <c r="N16" s="44">
        <v>27.368020592378151</v>
      </c>
      <c r="O16" s="44">
        <v>267.49411287337819</v>
      </c>
      <c r="P16" s="69">
        <v>178.285577733</v>
      </c>
      <c r="Q16" s="44">
        <v>13.054203377627029</v>
      </c>
      <c r="R16" s="44">
        <v>191.33978111062703</v>
      </c>
      <c r="S16" s="69">
        <v>162.8808571742999</v>
      </c>
      <c r="T16" s="44">
        <v>16.369204669152747</v>
      </c>
      <c r="U16" s="70">
        <v>179.25006184345264</v>
      </c>
      <c r="V16" s="44">
        <v>159.89802321848779</v>
      </c>
      <c r="W16" s="44">
        <v>18.325192323028162</v>
      </c>
      <c r="X16" s="44">
        <v>178.22321554151594</v>
      </c>
      <c r="Y16" s="83">
        <v>168.6323678244695</v>
      </c>
      <c r="Z16" s="84">
        <v>21.766395025979598</v>
      </c>
      <c r="AA16" s="85">
        <v>190.39876285044897</v>
      </c>
      <c r="AB16" s="84">
        <v>171.5918541160363</v>
      </c>
      <c r="AC16" s="84">
        <v>23.572716898880365</v>
      </c>
      <c r="AD16" s="84">
        <v>195.1645710149167</v>
      </c>
      <c r="AE16" s="83">
        <v>167.84617170450949</v>
      </c>
      <c r="AF16" s="84">
        <v>27.538868537473842</v>
      </c>
      <c r="AG16" s="85">
        <v>195.38504024198332</v>
      </c>
      <c r="AH16" s="84">
        <v>174.90273936373521</v>
      </c>
      <c r="AI16" s="84">
        <v>33.073119780408263</v>
      </c>
      <c r="AJ16" s="85">
        <v>207.97585914414361</v>
      </c>
      <c r="AK16" s="83">
        <v>91.696029947559595</v>
      </c>
      <c r="AL16" s="84">
        <v>24.17288017922305</v>
      </c>
      <c r="AM16" s="85">
        <v>115.8689101267825</v>
      </c>
      <c r="AN16" s="83">
        <v>82.912549776306506</v>
      </c>
      <c r="AO16" s="84">
        <v>23.970830672102899</v>
      </c>
      <c r="AP16" s="85">
        <v>106.88338044840941</v>
      </c>
    </row>
    <row r="17" spans="1:42">
      <c r="A17" s="68" t="str">
        <f>IF('1'!$A$1=1,B17,C17)</f>
        <v>Belgium</v>
      </c>
      <c r="B17" s="50" t="s">
        <v>12</v>
      </c>
      <c r="C17" s="50" t="s">
        <v>27</v>
      </c>
      <c r="D17" s="69">
        <v>42.818311620000003</v>
      </c>
      <c r="E17" s="44">
        <v>5.04738211035568</v>
      </c>
      <c r="F17" s="44">
        <v>47.86569373035568</v>
      </c>
      <c r="G17" s="69">
        <v>45.896204753999996</v>
      </c>
      <c r="H17" s="44">
        <v>5.4278894908045396</v>
      </c>
      <c r="I17" s="70">
        <v>51.324094244804535</v>
      </c>
      <c r="J17" s="44">
        <v>50.308283289999999</v>
      </c>
      <c r="K17" s="44">
        <v>5.8840966053463504</v>
      </c>
      <c r="L17" s="44">
        <v>56.192379895346349</v>
      </c>
      <c r="M17" s="69">
        <v>37.176126764999999</v>
      </c>
      <c r="N17" s="44">
        <v>6.1625777482296691</v>
      </c>
      <c r="O17" s="44">
        <v>43.338704513229672</v>
      </c>
      <c r="P17" s="69">
        <v>33.114423006999999</v>
      </c>
      <c r="Q17" s="44">
        <v>5.1280578742497802</v>
      </c>
      <c r="R17" s="44">
        <v>38.242480881249776</v>
      </c>
      <c r="S17" s="69">
        <v>31.306583421675541</v>
      </c>
      <c r="T17" s="44">
        <v>5.9471459708590686</v>
      </c>
      <c r="U17" s="70">
        <v>37.253729392534609</v>
      </c>
      <c r="V17" s="44">
        <v>38.310077912168879</v>
      </c>
      <c r="W17" s="44">
        <v>7.1534113241880206</v>
      </c>
      <c r="X17" s="44">
        <v>45.463489236356892</v>
      </c>
      <c r="Y17" s="83">
        <v>41.48913387382364</v>
      </c>
      <c r="Z17" s="84">
        <v>9.702410992490961</v>
      </c>
      <c r="AA17" s="85">
        <v>51.191544866314501</v>
      </c>
      <c r="AB17" s="84">
        <v>47.137461880083372</v>
      </c>
      <c r="AC17" s="84">
        <v>12.32318011021343</v>
      </c>
      <c r="AD17" s="84">
        <v>59.460641990296793</v>
      </c>
      <c r="AE17" s="83">
        <v>54.628001901148906</v>
      </c>
      <c r="AF17" s="84">
        <v>21.219908085655138</v>
      </c>
      <c r="AG17" s="85">
        <v>75.847909986804197</v>
      </c>
      <c r="AH17" s="84">
        <v>57.769456425068903</v>
      </c>
      <c r="AI17" s="84">
        <v>29.992495226209151</v>
      </c>
      <c r="AJ17" s="85">
        <v>87.761951651277911</v>
      </c>
      <c r="AK17" s="83">
        <v>32.361337647999228</v>
      </c>
      <c r="AL17" s="84">
        <v>27.445252420491261</v>
      </c>
      <c r="AM17" s="85">
        <v>59.8065900684905</v>
      </c>
      <c r="AN17" s="83">
        <v>62.758899095726804</v>
      </c>
      <c r="AO17" s="84">
        <v>29.813535657945561</v>
      </c>
      <c r="AP17" s="85">
        <v>92.572434753672397</v>
      </c>
    </row>
    <row r="18" spans="1:42">
      <c r="A18" s="68" t="str">
        <f>IF('1'!$A$1=1,B18,C18)</f>
        <v>Singapore</v>
      </c>
      <c r="B18" s="47" t="s">
        <v>45</v>
      </c>
      <c r="C18" s="47" t="s">
        <v>65</v>
      </c>
      <c r="D18" s="69">
        <v>59.045891542</v>
      </c>
      <c r="E18" s="44">
        <v>1.1030453876250801</v>
      </c>
      <c r="F18" s="44">
        <v>60.14893692962508</v>
      </c>
      <c r="G18" s="69">
        <v>81.290410182999992</v>
      </c>
      <c r="H18" s="44">
        <v>1.1467639473345399</v>
      </c>
      <c r="I18" s="70">
        <v>82.437174130334526</v>
      </c>
      <c r="J18" s="44">
        <v>101.48603525</v>
      </c>
      <c r="K18" s="44">
        <v>1.25245084224748</v>
      </c>
      <c r="L18" s="44">
        <v>102.73848609224748</v>
      </c>
      <c r="M18" s="69">
        <v>93.779816338999993</v>
      </c>
      <c r="N18" s="44">
        <v>1.1231011061237299</v>
      </c>
      <c r="O18" s="44">
        <v>94.90291744512372</v>
      </c>
      <c r="P18" s="69">
        <v>74.090521882000004</v>
      </c>
      <c r="Q18" s="44">
        <v>0.74286520480164997</v>
      </c>
      <c r="R18" s="44">
        <v>74.83338708680165</v>
      </c>
      <c r="S18" s="69">
        <v>71.887001833737258</v>
      </c>
      <c r="T18" s="44">
        <v>0.95760871668761305</v>
      </c>
      <c r="U18" s="70">
        <v>72.844610550424875</v>
      </c>
      <c r="V18" s="44">
        <v>103.13198209399717</v>
      </c>
      <c r="W18" s="44">
        <v>0.93010961465575293</v>
      </c>
      <c r="X18" s="44">
        <v>104.06209170865293</v>
      </c>
      <c r="Y18" s="83">
        <v>128.20292491136871</v>
      </c>
      <c r="Z18" s="84">
        <v>0.97076289593454401</v>
      </c>
      <c r="AA18" s="85">
        <v>129.17368780730322</v>
      </c>
      <c r="AB18" s="84">
        <v>119.00419999978689</v>
      </c>
      <c r="AC18" s="84">
        <v>1.288811127399456</v>
      </c>
      <c r="AD18" s="84">
        <v>120.29301112718639</v>
      </c>
      <c r="AE18" s="83">
        <v>130.61201985809171</v>
      </c>
      <c r="AF18" s="84">
        <v>0.89907996699690496</v>
      </c>
      <c r="AG18" s="85">
        <v>131.51109982508879</v>
      </c>
      <c r="AH18" s="84">
        <v>146.9186124939246</v>
      </c>
      <c r="AI18" s="84">
        <v>0.70044695305537596</v>
      </c>
      <c r="AJ18" s="85">
        <v>147.61905944698</v>
      </c>
      <c r="AK18" s="83">
        <v>92.2626796165424</v>
      </c>
      <c r="AL18" s="84">
        <v>0.45874877459376301</v>
      </c>
      <c r="AM18" s="85">
        <v>92.721428391136101</v>
      </c>
      <c r="AN18" s="83">
        <v>84.693097845444697</v>
      </c>
      <c r="AO18" s="84">
        <v>0.41977276464168078</v>
      </c>
      <c r="AP18" s="85">
        <v>85.112870610086404</v>
      </c>
    </row>
    <row r="19" spans="1:42">
      <c r="A19" s="68" t="str">
        <f>IF('1'!$A$1=1,B19,C19)</f>
        <v>United Arab Emirates</v>
      </c>
      <c r="B19" s="47" t="s">
        <v>44</v>
      </c>
      <c r="C19" s="50" t="s">
        <v>64</v>
      </c>
      <c r="D19" s="69">
        <v>90.192973684999998</v>
      </c>
      <c r="E19" s="44">
        <v>18.19074260553063</v>
      </c>
      <c r="F19" s="44">
        <v>108.38371629053063</v>
      </c>
      <c r="G19" s="69">
        <v>99.768727869000003</v>
      </c>
      <c r="H19" s="44">
        <v>20.34767130314567</v>
      </c>
      <c r="I19" s="70">
        <v>120.11639917214568</v>
      </c>
      <c r="J19" s="44">
        <v>106.939868006</v>
      </c>
      <c r="K19" s="44">
        <v>24.195275653498481</v>
      </c>
      <c r="L19" s="44">
        <v>131.13514365949848</v>
      </c>
      <c r="M19" s="69">
        <v>74.894754459000012</v>
      </c>
      <c r="N19" s="44">
        <v>23.727352536186672</v>
      </c>
      <c r="O19" s="44">
        <v>98.622106995186684</v>
      </c>
      <c r="P19" s="69">
        <v>56.952226677999995</v>
      </c>
      <c r="Q19" s="44">
        <v>25.3267695768102</v>
      </c>
      <c r="R19" s="44">
        <v>82.278996254810195</v>
      </c>
      <c r="S19" s="69">
        <v>62.130584445137856</v>
      </c>
      <c r="T19" s="44">
        <v>30.426717232339335</v>
      </c>
      <c r="U19" s="70">
        <v>92.557301677477199</v>
      </c>
      <c r="V19" s="44">
        <v>72.870102635446742</v>
      </c>
      <c r="W19" s="44">
        <v>46.731769407806979</v>
      </c>
      <c r="X19" s="44">
        <v>119.60187204325372</v>
      </c>
      <c r="Y19" s="83">
        <v>95.024302524035704</v>
      </c>
      <c r="Z19" s="84">
        <v>57.829931329327493</v>
      </c>
      <c r="AA19" s="85">
        <v>152.85423385336298</v>
      </c>
      <c r="AB19" s="84">
        <v>100.8713620612313</v>
      </c>
      <c r="AC19" s="84">
        <v>34.120496223296506</v>
      </c>
      <c r="AD19" s="84">
        <v>134.99185828452781</v>
      </c>
      <c r="AE19" s="83">
        <v>110.14902464418209</v>
      </c>
      <c r="AF19" s="84">
        <v>35.35157094418733</v>
      </c>
      <c r="AG19" s="85">
        <v>145.50059558836949</v>
      </c>
      <c r="AH19" s="84">
        <v>150.34996694847089</v>
      </c>
      <c r="AI19" s="84">
        <v>40.218618593722752</v>
      </c>
      <c r="AJ19" s="85">
        <v>190.5685855421936</v>
      </c>
      <c r="AK19" s="83">
        <v>67.535023384747191</v>
      </c>
      <c r="AL19" s="84">
        <v>16.481650972342532</v>
      </c>
      <c r="AM19" s="85">
        <v>84.016674357089713</v>
      </c>
      <c r="AN19" s="83">
        <v>70.749548352969299</v>
      </c>
      <c r="AO19" s="84">
        <v>13.534521918699042</v>
      </c>
      <c r="AP19" s="85">
        <v>84.284070271668298</v>
      </c>
    </row>
    <row r="20" spans="1:42">
      <c r="A20" s="68" t="str">
        <f>IF('1'!$A$1=1,B20,C20)</f>
        <v>Czech Republic</v>
      </c>
      <c r="B20" s="47" t="s">
        <v>9</v>
      </c>
      <c r="C20" s="50" t="s">
        <v>24</v>
      </c>
      <c r="D20" s="69">
        <v>7.0733727979999994</v>
      </c>
      <c r="E20" s="44">
        <v>27.019175402287747</v>
      </c>
      <c r="F20" s="44">
        <v>34.092548200287744</v>
      </c>
      <c r="G20" s="69">
        <v>7.9291950549999992</v>
      </c>
      <c r="H20" s="44">
        <v>23.573808503269397</v>
      </c>
      <c r="I20" s="70">
        <v>31.503003558269398</v>
      </c>
      <c r="J20" s="44">
        <v>8.1470124780000006</v>
      </c>
      <c r="K20" s="44">
        <v>27.568124338803131</v>
      </c>
      <c r="L20" s="44">
        <v>35.715136816803131</v>
      </c>
      <c r="M20" s="69">
        <v>5.707983585</v>
      </c>
      <c r="N20" s="44">
        <v>26.887380594262812</v>
      </c>
      <c r="O20" s="44">
        <v>32.595364179262809</v>
      </c>
      <c r="P20" s="69">
        <v>4.9629017900000001</v>
      </c>
      <c r="Q20" s="44">
        <v>21.604188295669061</v>
      </c>
      <c r="R20" s="44">
        <v>26.567090085669061</v>
      </c>
      <c r="S20" s="69">
        <v>6.0470399291668011</v>
      </c>
      <c r="T20" s="44">
        <v>25.775237305779825</v>
      </c>
      <c r="U20" s="70">
        <v>31.822277234946625</v>
      </c>
      <c r="V20" s="44">
        <v>7.8919536569194371</v>
      </c>
      <c r="W20" s="44">
        <v>30.383547995953219</v>
      </c>
      <c r="X20" s="44">
        <v>38.275501652872656</v>
      </c>
      <c r="Y20" s="83">
        <v>12.92593049884684</v>
      </c>
      <c r="Z20" s="84">
        <v>58.088150103421704</v>
      </c>
      <c r="AA20" s="85">
        <v>71.014080602268393</v>
      </c>
      <c r="AB20" s="84">
        <v>11.00380822697864</v>
      </c>
      <c r="AC20" s="84">
        <v>77.685550842044705</v>
      </c>
      <c r="AD20" s="84">
        <v>88.689359069023396</v>
      </c>
      <c r="AE20" s="83">
        <v>43.74727711121983</v>
      </c>
      <c r="AF20" s="84">
        <v>106.73735743294461</v>
      </c>
      <c r="AG20" s="85">
        <v>150.48463454416452</v>
      </c>
      <c r="AH20" s="84">
        <v>44.634745812675604</v>
      </c>
      <c r="AI20" s="84">
        <v>113.9398172879342</v>
      </c>
      <c r="AJ20" s="85">
        <v>158.57456310060979</v>
      </c>
      <c r="AK20" s="83">
        <v>11.167644603159761</v>
      </c>
      <c r="AL20" s="84">
        <v>68.693657685284592</v>
      </c>
      <c r="AM20" s="85">
        <v>79.861302288444492</v>
      </c>
      <c r="AN20" s="83">
        <v>12.157279270588159</v>
      </c>
      <c r="AO20" s="84">
        <v>65.343738919612804</v>
      </c>
      <c r="AP20" s="85">
        <v>77.501018190200995</v>
      </c>
    </row>
    <row r="21" spans="1:42">
      <c r="A21" s="68" t="str">
        <f>IF('1'!$A$1=1,B21,C21)</f>
        <v>Canada</v>
      </c>
      <c r="B21" s="47" t="s">
        <v>29</v>
      </c>
      <c r="C21" s="47" t="s">
        <v>31</v>
      </c>
      <c r="D21" s="69">
        <v>55.005469282999996</v>
      </c>
      <c r="E21" s="44">
        <v>58.630788245054511</v>
      </c>
      <c r="F21" s="44">
        <v>113.6362575280545</v>
      </c>
      <c r="G21" s="69">
        <v>74.585752463999995</v>
      </c>
      <c r="H21" s="44">
        <v>53.204086022904953</v>
      </c>
      <c r="I21" s="70">
        <v>127.78983848690496</v>
      </c>
      <c r="J21" s="44">
        <v>73.020052874000001</v>
      </c>
      <c r="K21" s="44">
        <v>42.617223306218747</v>
      </c>
      <c r="L21" s="44">
        <v>115.63727618021875</v>
      </c>
      <c r="M21" s="69">
        <v>56.020658744999999</v>
      </c>
      <c r="N21" s="44">
        <v>36.218939516704424</v>
      </c>
      <c r="O21" s="44">
        <v>92.23959826170443</v>
      </c>
      <c r="P21" s="69">
        <v>52.747678276000002</v>
      </c>
      <c r="Q21" s="44">
        <v>44.027592742438046</v>
      </c>
      <c r="R21" s="44">
        <v>96.775271018438048</v>
      </c>
      <c r="S21" s="69">
        <v>42.805120671820212</v>
      </c>
      <c r="T21" s="44">
        <v>29.714379993229095</v>
      </c>
      <c r="U21" s="70">
        <v>72.519500665049307</v>
      </c>
      <c r="V21" s="44">
        <v>46.316313095985102</v>
      </c>
      <c r="W21" s="44">
        <v>31.602818329678769</v>
      </c>
      <c r="X21" s="44">
        <v>77.919131425663863</v>
      </c>
      <c r="Y21" s="83">
        <v>57.308784739656303</v>
      </c>
      <c r="Z21" s="84">
        <v>39.425524555921527</v>
      </c>
      <c r="AA21" s="85">
        <v>96.7343092955781</v>
      </c>
      <c r="AB21" s="84">
        <v>53.841732932652597</v>
      </c>
      <c r="AC21" s="84">
        <v>41.598442213158471</v>
      </c>
      <c r="AD21" s="84">
        <v>95.440175145810997</v>
      </c>
      <c r="AE21" s="83">
        <v>61.002962301733298</v>
      </c>
      <c r="AF21" s="84">
        <v>51.141373525512101</v>
      </c>
      <c r="AG21" s="85">
        <v>112.14433582724541</v>
      </c>
      <c r="AH21" s="84">
        <v>56.568278963387996</v>
      </c>
      <c r="AI21" s="84">
        <v>57.3923046856439</v>
      </c>
      <c r="AJ21" s="85">
        <v>113.9605836490318</v>
      </c>
      <c r="AK21" s="83">
        <v>28.902661245770041</v>
      </c>
      <c r="AL21" s="84">
        <v>52.534592450522297</v>
      </c>
      <c r="AM21" s="85">
        <v>81.437253696292402</v>
      </c>
      <c r="AN21" s="83">
        <v>24.204316308943049</v>
      </c>
      <c r="AO21" s="84">
        <v>49.736831030601095</v>
      </c>
      <c r="AP21" s="85">
        <v>73.941147339544202</v>
      </c>
    </row>
    <row r="22" spans="1:42">
      <c r="A22" s="68" t="str">
        <f>IF('1'!$A$1=1,B22,C22)</f>
        <v>Spain</v>
      </c>
      <c r="B22" s="47" t="s">
        <v>46</v>
      </c>
      <c r="C22" s="47" t="s">
        <v>20</v>
      </c>
      <c r="D22" s="69">
        <v>27.282516095000002</v>
      </c>
      <c r="E22" s="44">
        <v>112.51225078764884</v>
      </c>
      <c r="F22" s="44">
        <v>139.79476688264884</v>
      </c>
      <c r="G22" s="69">
        <v>21.070292561999999</v>
      </c>
      <c r="H22" s="44">
        <v>96.446041540925066</v>
      </c>
      <c r="I22" s="70">
        <v>117.51633410292507</v>
      </c>
      <c r="J22" s="44">
        <v>16.752986360000001</v>
      </c>
      <c r="K22" s="44">
        <v>87.713042262526088</v>
      </c>
      <c r="L22" s="44">
        <v>104.4660286225261</v>
      </c>
      <c r="M22" s="69">
        <v>10.841024217000001</v>
      </c>
      <c r="N22" s="44">
        <v>71.649203309415</v>
      </c>
      <c r="O22" s="44">
        <v>82.490227526414998</v>
      </c>
      <c r="P22" s="69">
        <v>7.226184431000001</v>
      </c>
      <c r="Q22" s="44">
        <v>53.554116496864587</v>
      </c>
      <c r="R22" s="44">
        <v>60.780300927864587</v>
      </c>
      <c r="S22" s="69">
        <v>7.7103388373489246</v>
      </c>
      <c r="T22" s="44">
        <v>57.833277852325836</v>
      </c>
      <c r="U22" s="70">
        <v>65.543616689674764</v>
      </c>
      <c r="V22" s="44">
        <v>14.47134826661113</v>
      </c>
      <c r="W22" s="44">
        <v>61.436725898577699</v>
      </c>
      <c r="X22" s="44">
        <v>75.908074165188822</v>
      </c>
      <c r="Y22" s="83">
        <v>19.721781455734849</v>
      </c>
      <c r="Z22" s="84">
        <v>67.741173907259792</v>
      </c>
      <c r="AA22" s="85">
        <v>87.462955362994606</v>
      </c>
      <c r="AB22" s="84">
        <v>15.563262853422071</v>
      </c>
      <c r="AC22" s="84">
        <v>70.578887485021397</v>
      </c>
      <c r="AD22" s="84">
        <v>86.1421503384434</v>
      </c>
      <c r="AE22" s="83">
        <v>18.000860224436742</v>
      </c>
      <c r="AF22" s="84">
        <v>78.854411501078403</v>
      </c>
      <c r="AG22" s="85">
        <v>96.855271725515195</v>
      </c>
      <c r="AH22" s="84">
        <v>20.276095951043082</v>
      </c>
      <c r="AI22" s="84">
        <v>81.762853366027898</v>
      </c>
      <c r="AJ22" s="85">
        <v>102.0389493170709</v>
      </c>
      <c r="AK22" s="83">
        <v>16.14516658351091</v>
      </c>
      <c r="AL22" s="84">
        <v>58.614300667217904</v>
      </c>
      <c r="AM22" s="85">
        <v>74.75946725072879</v>
      </c>
      <c r="AN22" s="83">
        <v>15.51505405049776</v>
      </c>
      <c r="AO22" s="84">
        <v>56.903379404254096</v>
      </c>
      <c r="AP22" s="85">
        <v>72.418433454751906</v>
      </c>
    </row>
    <row r="23" spans="1:42">
      <c r="A23" s="68" t="str">
        <f>IF('1'!$A$1=1,B23,C23)</f>
        <v>Lithuania</v>
      </c>
      <c r="B23" s="47" t="s">
        <v>149</v>
      </c>
      <c r="C23" s="47" t="s">
        <v>150</v>
      </c>
      <c r="D23" s="69">
        <v>4.306254487058383</v>
      </c>
      <c r="E23" s="44">
        <v>0</v>
      </c>
      <c r="F23" s="44">
        <v>4.306254487058383</v>
      </c>
      <c r="G23" s="69">
        <v>3.6959319931976289</v>
      </c>
      <c r="H23" s="44">
        <v>0</v>
      </c>
      <c r="I23" s="70">
        <v>3.6959319931976289</v>
      </c>
      <c r="J23" s="44">
        <v>4.0279511021463072</v>
      </c>
      <c r="K23" s="44">
        <v>0</v>
      </c>
      <c r="L23" s="44">
        <v>4.0279511021463072</v>
      </c>
      <c r="M23" s="69">
        <v>2.9828709580819579</v>
      </c>
      <c r="N23" s="44">
        <v>0</v>
      </c>
      <c r="O23" s="44">
        <v>2.9828709580819579</v>
      </c>
      <c r="P23" s="69">
        <v>2.0173212300446721</v>
      </c>
      <c r="Q23" s="44">
        <v>0</v>
      </c>
      <c r="R23" s="44">
        <v>2.0173212300446721</v>
      </c>
      <c r="S23" s="69">
        <v>6.0623616382034378</v>
      </c>
      <c r="T23" s="44">
        <v>0</v>
      </c>
      <c r="U23" s="70">
        <v>6.0623616382034378</v>
      </c>
      <c r="V23" s="44">
        <v>12.840792285864911</v>
      </c>
      <c r="W23" s="44">
        <v>0</v>
      </c>
      <c r="X23" s="44">
        <v>12.840792285864911</v>
      </c>
      <c r="Y23" s="83">
        <v>26.767215914030839</v>
      </c>
      <c r="Z23" s="84">
        <v>0</v>
      </c>
      <c r="AA23" s="85">
        <v>26.767215914030839</v>
      </c>
      <c r="AB23" s="84">
        <v>38.067565681007082</v>
      </c>
      <c r="AC23" s="84">
        <v>17.13747556663154</v>
      </c>
      <c r="AD23" s="84">
        <v>55.205041247638697</v>
      </c>
      <c r="AE23" s="83">
        <v>37.881392307819425</v>
      </c>
      <c r="AF23" s="84">
        <v>15.246313674504529</v>
      </c>
      <c r="AG23" s="85">
        <v>53.127705982324002</v>
      </c>
      <c r="AH23" s="84">
        <v>53.232821810852073</v>
      </c>
      <c r="AI23" s="84">
        <v>30.848077048380809</v>
      </c>
      <c r="AJ23" s="85">
        <v>84.080898859232803</v>
      </c>
      <c r="AK23" s="83">
        <v>228.92402572785062</v>
      </c>
      <c r="AL23" s="84">
        <v>21.349295753327532</v>
      </c>
      <c r="AM23" s="85">
        <v>250.2733214811779</v>
      </c>
      <c r="AN23" s="83">
        <v>40.446376416097664</v>
      </c>
      <c r="AO23" s="84">
        <v>31.278287050182328</v>
      </c>
      <c r="AP23" s="85">
        <v>71.724663466279992</v>
      </c>
    </row>
    <row r="24" spans="1:42">
      <c r="A24" s="68" t="str">
        <f>IF('1'!$A$1=1,B24,C24)</f>
        <v>Switzerland</v>
      </c>
      <c r="B24" s="50" t="s">
        <v>13</v>
      </c>
      <c r="C24" s="50" t="s">
        <v>28</v>
      </c>
      <c r="D24" s="69">
        <v>124.09013763600001</v>
      </c>
      <c r="E24" s="44">
        <v>10.27308145056163</v>
      </c>
      <c r="F24" s="44">
        <v>134.36321908656163</v>
      </c>
      <c r="G24" s="69">
        <v>108.96719687000001</v>
      </c>
      <c r="H24" s="44">
        <v>10.373651413731579</v>
      </c>
      <c r="I24" s="70">
        <v>119.34084828373159</v>
      </c>
      <c r="J24" s="44">
        <v>109.681678253</v>
      </c>
      <c r="K24" s="44">
        <v>10.381321522393579</v>
      </c>
      <c r="L24" s="44">
        <v>120.06299977539358</v>
      </c>
      <c r="M24" s="69">
        <v>87.995961918999996</v>
      </c>
      <c r="N24" s="44">
        <v>10.14351759279217</v>
      </c>
      <c r="O24" s="44">
        <v>98.13947951179216</v>
      </c>
      <c r="P24" s="69">
        <v>54.389650934000002</v>
      </c>
      <c r="Q24" s="44">
        <v>8.0417769889363502</v>
      </c>
      <c r="R24" s="44">
        <v>62.431427922936351</v>
      </c>
      <c r="S24" s="69">
        <v>55.29295290638408</v>
      </c>
      <c r="T24" s="44">
        <v>8.0628881510584556</v>
      </c>
      <c r="U24" s="70">
        <v>63.355841057442532</v>
      </c>
      <c r="V24" s="44">
        <v>68.551711246832411</v>
      </c>
      <c r="W24" s="44">
        <v>7.5651017490621406</v>
      </c>
      <c r="X24" s="44">
        <v>76.116812995894549</v>
      </c>
      <c r="Y24" s="83">
        <v>81.392965170360895</v>
      </c>
      <c r="Z24" s="84">
        <v>7.5017742064409001</v>
      </c>
      <c r="AA24" s="85">
        <v>88.894739376801795</v>
      </c>
      <c r="AB24" s="84">
        <v>79.374368005034796</v>
      </c>
      <c r="AC24" s="84">
        <v>7.5340931575920305</v>
      </c>
      <c r="AD24" s="84">
        <v>86.908461162626793</v>
      </c>
      <c r="AE24" s="83">
        <v>77.057715020951804</v>
      </c>
      <c r="AF24" s="84">
        <v>9.8164333542232391</v>
      </c>
      <c r="AG24" s="85">
        <v>86.874148375174997</v>
      </c>
      <c r="AH24" s="84">
        <v>77.084720228488294</v>
      </c>
      <c r="AI24" s="84">
        <v>11.105435431701149</v>
      </c>
      <c r="AJ24" s="85">
        <v>88.190155660189504</v>
      </c>
      <c r="AK24" s="83">
        <v>54.764413263678698</v>
      </c>
      <c r="AL24" s="84">
        <v>14.411978498863549</v>
      </c>
      <c r="AM24" s="85">
        <v>69.17639176254211</v>
      </c>
      <c r="AN24" s="83">
        <v>55.310364201094103</v>
      </c>
      <c r="AO24" s="84">
        <v>15.697925996228111</v>
      </c>
      <c r="AP24" s="85">
        <v>71.008290197322097</v>
      </c>
    </row>
    <row r="25" spans="1:42">
      <c r="A25" s="68" t="str">
        <f>IF('1'!$A$1=1,B25,C25)</f>
        <v>Turkey</v>
      </c>
      <c r="B25" s="50" t="s">
        <v>4</v>
      </c>
      <c r="C25" s="47" t="s">
        <v>17</v>
      </c>
      <c r="D25" s="69">
        <v>20.178690504000002</v>
      </c>
      <c r="E25" s="44">
        <v>42.008158195782954</v>
      </c>
      <c r="F25" s="44">
        <v>62.186848699782956</v>
      </c>
      <c r="G25" s="69">
        <v>15.540629360000001</v>
      </c>
      <c r="H25" s="44">
        <v>40.644523684137909</v>
      </c>
      <c r="I25" s="70">
        <v>56.185153044137905</v>
      </c>
      <c r="J25" s="44">
        <v>16.831606919000002</v>
      </c>
      <c r="K25" s="44">
        <v>43.164238997823318</v>
      </c>
      <c r="L25" s="44">
        <v>59.99584591682332</v>
      </c>
      <c r="M25" s="69">
        <v>8.2777558840000012</v>
      </c>
      <c r="N25" s="44">
        <v>39.135449127416507</v>
      </c>
      <c r="O25" s="44">
        <v>47.413205011416508</v>
      </c>
      <c r="P25" s="69">
        <v>9.1298081350000011</v>
      </c>
      <c r="Q25" s="44">
        <v>34.825265454609585</v>
      </c>
      <c r="R25" s="44">
        <v>43.955073589609583</v>
      </c>
      <c r="S25" s="69">
        <v>9.989928085457791</v>
      </c>
      <c r="T25" s="44">
        <v>47.077205459530518</v>
      </c>
      <c r="U25" s="70">
        <v>57.067133544988309</v>
      </c>
      <c r="V25" s="44">
        <v>15.06854215212924</v>
      </c>
      <c r="W25" s="44">
        <v>70.255884412111499</v>
      </c>
      <c r="X25" s="44">
        <v>85.324426564240738</v>
      </c>
      <c r="Y25" s="83">
        <v>26.38112979952993</v>
      </c>
      <c r="Z25" s="84">
        <v>79.824552288994695</v>
      </c>
      <c r="AA25" s="85">
        <v>106.20568208852461</v>
      </c>
      <c r="AB25" s="84">
        <v>25.533073075773892</v>
      </c>
      <c r="AC25" s="84">
        <v>54.089478015604101</v>
      </c>
      <c r="AD25" s="84">
        <v>79.622551091378</v>
      </c>
      <c r="AE25" s="83">
        <v>29.833470322255771</v>
      </c>
      <c r="AF25" s="84">
        <v>53.912733024054305</v>
      </c>
      <c r="AG25" s="85">
        <v>83.746203346310097</v>
      </c>
      <c r="AH25" s="84">
        <v>31.420456049345773</v>
      </c>
      <c r="AI25" s="84">
        <v>65.011690121870402</v>
      </c>
      <c r="AJ25" s="85">
        <v>96.432146171216203</v>
      </c>
      <c r="AK25" s="83">
        <v>20.79691073215016</v>
      </c>
      <c r="AL25" s="84">
        <v>47.404937061803103</v>
      </c>
      <c r="AM25" s="85">
        <v>68.201847793953306</v>
      </c>
      <c r="AN25" s="83">
        <v>16.735351557271532</v>
      </c>
      <c r="AO25" s="84">
        <v>38.513867235131748</v>
      </c>
      <c r="AP25" s="85">
        <v>55.249218792403305</v>
      </c>
    </row>
    <row r="26" spans="1:42">
      <c r="A26" s="68" t="str">
        <f>IF('1'!$A$1=1,B26,C26)</f>
        <v>France</v>
      </c>
      <c r="B26" s="47" t="s">
        <v>7</v>
      </c>
      <c r="C26" s="51" t="s">
        <v>22</v>
      </c>
      <c r="D26" s="69">
        <v>41.436370543000002</v>
      </c>
      <c r="E26" s="44">
        <v>17.325866645726244</v>
      </c>
      <c r="F26" s="44">
        <v>58.762237188726246</v>
      </c>
      <c r="G26" s="69">
        <v>43.555142269000001</v>
      </c>
      <c r="H26" s="44">
        <v>17.911175554046551</v>
      </c>
      <c r="I26" s="70">
        <v>61.466317823046552</v>
      </c>
      <c r="J26" s="44">
        <v>47.346055882000002</v>
      </c>
      <c r="K26" s="44">
        <v>20.15452249838512</v>
      </c>
      <c r="L26" s="44">
        <v>67.500578380385122</v>
      </c>
      <c r="M26" s="69">
        <v>42.491856365000004</v>
      </c>
      <c r="N26" s="44">
        <v>20.767186756948689</v>
      </c>
      <c r="O26" s="44">
        <v>63.259043121948693</v>
      </c>
      <c r="P26" s="69">
        <v>33.012871134999997</v>
      </c>
      <c r="Q26" s="44">
        <v>17.11449250338703</v>
      </c>
      <c r="R26" s="44">
        <v>50.127363638387024</v>
      </c>
      <c r="S26" s="69">
        <v>26.15998521145163</v>
      </c>
      <c r="T26" s="44">
        <v>21.894169681286932</v>
      </c>
      <c r="U26" s="70">
        <v>48.054154892738559</v>
      </c>
      <c r="V26" s="44">
        <v>19.431534640497045</v>
      </c>
      <c r="W26" s="44">
        <v>26.323925826523691</v>
      </c>
      <c r="X26" s="44">
        <v>45.755460467020733</v>
      </c>
      <c r="Y26" s="83">
        <v>21.890811253509508</v>
      </c>
      <c r="Z26" s="84">
        <v>34.539836458150489</v>
      </c>
      <c r="AA26" s="85">
        <v>56.430647711660001</v>
      </c>
      <c r="AB26" s="84">
        <v>24.60679685599646</v>
      </c>
      <c r="AC26" s="84">
        <v>40.143191168712143</v>
      </c>
      <c r="AD26" s="84">
        <v>64.7499880247086</v>
      </c>
      <c r="AE26" s="83">
        <v>23.215685340221491</v>
      </c>
      <c r="AF26" s="84">
        <v>50.615639959065135</v>
      </c>
      <c r="AG26" s="85">
        <v>73.831325299286704</v>
      </c>
      <c r="AH26" s="84">
        <v>20.474727434268019</v>
      </c>
      <c r="AI26" s="84">
        <v>64.894435298134795</v>
      </c>
      <c r="AJ26" s="85">
        <v>85.369162732402799</v>
      </c>
      <c r="AK26" s="83">
        <v>16.365694566082201</v>
      </c>
      <c r="AL26" s="84">
        <v>40.384579863731119</v>
      </c>
      <c r="AM26" s="85">
        <v>56.750274429813203</v>
      </c>
      <c r="AN26" s="83">
        <v>14.66211947998594</v>
      </c>
      <c r="AO26" s="84">
        <v>36.300395109409223</v>
      </c>
      <c r="AP26" s="85">
        <v>50.962514589395106</v>
      </c>
    </row>
    <row r="27" spans="1:42">
      <c r="A27" s="68" t="str">
        <f>IF('1'!$A$1=1,B27,C27)</f>
        <v>Portugal</v>
      </c>
      <c r="B27" s="47" t="s">
        <v>49</v>
      </c>
      <c r="C27" s="50" t="s">
        <v>68</v>
      </c>
      <c r="D27" s="69">
        <v>7.9208020880000003</v>
      </c>
      <c r="E27" s="44">
        <v>69.873821811623912</v>
      </c>
      <c r="F27" s="44">
        <v>77.794623899623915</v>
      </c>
      <c r="G27" s="69">
        <v>5.8611178150000001</v>
      </c>
      <c r="H27" s="44">
        <v>54.365496803357495</v>
      </c>
      <c r="I27" s="70">
        <v>60.226614618357495</v>
      </c>
      <c r="J27" s="44">
        <v>4.4224556019999994</v>
      </c>
      <c r="K27" s="44">
        <v>49.758423139060511</v>
      </c>
      <c r="L27" s="44">
        <v>54.180878741060511</v>
      </c>
      <c r="M27" s="69">
        <v>4.077716347</v>
      </c>
      <c r="N27" s="44">
        <v>40.110459208117021</v>
      </c>
      <c r="O27" s="44">
        <v>44.18817555511702</v>
      </c>
      <c r="P27" s="69">
        <v>4.017314002</v>
      </c>
      <c r="Q27" s="44">
        <v>30.956116217821631</v>
      </c>
      <c r="R27" s="44">
        <v>34.97343021982163</v>
      </c>
      <c r="S27" s="69">
        <v>5.2386829508566963</v>
      </c>
      <c r="T27" s="44">
        <v>33.541926748244308</v>
      </c>
      <c r="U27" s="70">
        <v>38.780609699100992</v>
      </c>
      <c r="V27" s="44">
        <v>6.354072741654619</v>
      </c>
      <c r="W27" s="44">
        <v>36.085494708004695</v>
      </c>
      <c r="X27" s="44">
        <v>42.439567449659307</v>
      </c>
      <c r="Y27" s="83">
        <v>9.0963149753706904</v>
      </c>
      <c r="Z27" s="84">
        <v>38.606568565481503</v>
      </c>
      <c r="AA27" s="85">
        <v>47.702883540852298</v>
      </c>
      <c r="AB27" s="84">
        <v>11.247733689016391</v>
      </c>
      <c r="AC27" s="84">
        <v>39.193636659362809</v>
      </c>
      <c r="AD27" s="84">
        <v>50.441370348379195</v>
      </c>
      <c r="AE27" s="83">
        <v>13.003932291002391</v>
      </c>
      <c r="AF27" s="84">
        <v>42.586151329682735</v>
      </c>
      <c r="AG27" s="85">
        <v>55.5900836206851</v>
      </c>
      <c r="AH27" s="84">
        <v>12.23960703631313</v>
      </c>
      <c r="AI27" s="84">
        <v>47.268452410532802</v>
      </c>
      <c r="AJ27" s="85">
        <v>59.508059446845799</v>
      </c>
      <c r="AK27" s="83">
        <v>11.70621588220664</v>
      </c>
      <c r="AL27" s="84">
        <v>33.474921288122609</v>
      </c>
      <c r="AM27" s="85">
        <v>45.181137170329293</v>
      </c>
      <c r="AN27" s="83">
        <v>11.994452098154991</v>
      </c>
      <c r="AO27" s="84">
        <v>31.249661690266876</v>
      </c>
      <c r="AP27" s="85">
        <v>43.244113788421906</v>
      </c>
    </row>
    <row r="28" spans="1:42">
      <c r="A28" s="68" t="str">
        <f>IF('1'!$A$1=1,B28,C28)</f>
        <v>Marshall Islands</v>
      </c>
      <c r="B28" s="47" t="s">
        <v>47</v>
      </c>
      <c r="C28" s="71" t="s">
        <v>66</v>
      </c>
      <c r="D28" s="69">
        <v>4.8</v>
      </c>
      <c r="E28" s="44">
        <v>0</v>
      </c>
      <c r="F28" s="44">
        <v>4.8</v>
      </c>
      <c r="G28" s="69">
        <v>10</v>
      </c>
      <c r="H28" s="44">
        <v>0</v>
      </c>
      <c r="I28" s="70">
        <v>10</v>
      </c>
      <c r="J28" s="44">
        <v>11.9</v>
      </c>
      <c r="K28" s="44">
        <v>0</v>
      </c>
      <c r="L28" s="44">
        <v>11.9</v>
      </c>
      <c r="M28" s="69">
        <v>21.074999999999999</v>
      </c>
      <c r="N28" s="44">
        <v>0</v>
      </c>
      <c r="O28" s="44">
        <v>21.074999999999999</v>
      </c>
      <c r="P28" s="69">
        <v>32.4</v>
      </c>
      <c r="Q28" s="44">
        <v>0</v>
      </c>
      <c r="R28" s="44">
        <v>32.4</v>
      </c>
      <c r="S28" s="69">
        <v>41.074855578843078</v>
      </c>
      <c r="T28" s="44">
        <v>1.5E-3</v>
      </c>
      <c r="U28" s="70">
        <v>41.076355578843078</v>
      </c>
      <c r="V28" s="44">
        <v>46.99527317561359</v>
      </c>
      <c r="W28" s="44">
        <v>2.1133777467978199E-4</v>
      </c>
      <c r="X28" s="44">
        <v>46.995484513388263</v>
      </c>
      <c r="Y28" s="83">
        <v>61.894782397504102</v>
      </c>
      <c r="Z28" s="84">
        <v>0</v>
      </c>
      <c r="AA28" s="85">
        <v>61.894782397504102</v>
      </c>
      <c r="AB28" s="84">
        <v>70.746030905471912</v>
      </c>
      <c r="AC28" s="84">
        <v>5.0000000000000001E-4</v>
      </c>
      <c r="AD28" s="84">
        <v>70.7465309054719</v>
      </c>
      <c r="AE28" s="83">
        <v>78.476323119073399</v>
      </c>
      <c r="AF28" s="84">
        <v>2.5000000000000001E-4</v>
      </c>
      <c r="AG28" s="85">
        <v>78.476573119073393</v>
      </c>
      <c r="AH28" s="84">
        <v>109.23450335735281</v>
      </c>
      <c r="AI28" s="84">
        <v>0</v>
      </c>
      <c r="AJ28" s="85">
        <v>109.23450335735281</v>
      </c>
      <c r="AK28" s="83">
        <v>50.868131777616398</v>
      </c>
      <c r="AL28" s="84">
        <v>5.2499999999999995E-3</v>
      </c>
      <c r="AM28" s="85">
        <v>50.873381777616402</v>
      </c>
      <c r="AN28" s="83">
        <v>42.451299757095796</v>
      </c>
      <c r="AO28" s="84">
        <v>0</v>
      </c>
      <c r="AP28" s="85">
        <v>42.451299757095796</v>
      </c>
    </row>
    <row r="29" spans="1:42">
      <c r="A29" s="68" t="str">
        <f>IF('1'!$A$1=1,B29,C29)</f>
        <v>Liberia</v>
      </c>
      <c r="B29" s="50" t="s">
        <v>91</v>
      </c>
      <c r="C29" s="50" t="s">
        <v>92</v>
      </c>
      <c r="D29" s="69">
        <v>10.236422563004901</v>
      </c>
      <c r="E29" s="44">
        <v>0.41700100715986599</v>
      </c>
      <c r="F29" s="44">
        <v>10.6534235701647</v>
      </c>
      <c r="G29" s="69">
        <v>10.167494606573801</v>
      </c>
      <c r="H29" s="44">
        <v>0.56975079488048996</v>
      </c>
      <c r="I29" s="70">
        <v>10.737245401454301</v>
      </c>
      <c r="J29" s="44">
        <v>15.092305806265299</v>
      </c>
      <c r="K29" s="44">
        <v>0.30342868302550602</v>
      </c>
      <c r="L29" s="44">
        <v>15.395734489290801</v>
      </c>
      <c r="M29" s="69">
        <v>20.870010702968301</v>
      </c>
      <c r="N29" s="44">
        <v>0.214210837051072</v>
      </c>
      <c r="O29" s="44">
        <v>21.084221540019399</v>
      </c>
      <c r="P29" s="69">
        <v>19.311009672611799</v>
      </c>
      <c r="Q29" s="44">
        <v>0.235111935651417</v>
      </c>
      <c r="R29" s="44">
        <v>19.546121608263199</v>
      </c>
      <c r="S29" s="69">
        <v>25.687897459846916</v>
      </c>
      <c r="T29" s="44">
        <v>0.29562658846125278</v>
      </c>
      <c r="U29" s="70">
        <v>25.983524048308169</v>
      </c>
      <c r="V29" s="44">
        <v>47.513360195983758</v>
      </c>
      <c r="W29" s="44">
        <v>0.35832194002030637</v>
      </c>
      <c r="X29" s="44">
        <v>47.871682136004061</v>
      </c>
      <c r="Y29" s="83">
        <v>68.896793846277902</v>
      </c>
      <c r="Z29" s="84">
        <v>0.523490382443348</v>
      </c>
      <c r="AA29" s="85">
        <v>69.420284228721087</v>
      </c>
      <c r="AB29" s="84">
        <v>77.016747602645907</v>
      </c>
      <c r="AC29" s="84">
        <v>0.63984186125330589</v>
      </c>
      <c r="AD29" s="84">
        <v>77.656589463898996</v>
      </c>
      <c r="AE29" s="83">
        <v>110.25387565676951</v>
      </c>
      <c r="AF29" s="84">
        <v>0.54455192531899999</v>
      </c>
      <c r="AG29" s="85">
        <v>110.79842758208841</v>
      </c>
      <c r="AH29" s="84">
        <v>122.01127058515081</v>
      </c>
      <c r="AI29" s="84">
        <v>0.55235321763577305</v>
      </c>
      <c r="AJ29" s="85">
        <v>122.56362380278649</v>
      </c>
      <c r="AK29" s="83">
        <v>49.770661110435299</v>
      </c>
      <c r="AL29" s="84">
        <v>8.8606858192560298E-2</v>
      </c>
      <c r="AM29" s="85">
        <v>49.859267968627805</v>
      </c>
      <c r="AN29" s="83">
        <v>42.333183907819901</v>
      </c>
      <c r="AO29" s="84">
        <v>5.8021762280627498E-2</v>
      </c>
      <c r="AP29" s="85">
        <v>42.391205670100504</v>
      </c>
    </row>
    <row r="30" spans="1:42">
      <c r="A30" s="68" t="str">
        <f>IF('1'!$A$1=1,B30,C30)</f>
        <v>Hong Kong</v>
      </c>
      <c r="B30" s="50" t="s">
        <v>50</v>
      </c>
      <c r="C30" s="50" t="s">
        <v>69</v>
      </c>
      <c r="D30" s="69">
        <v>48.122326561999998</v>
      </c>
      <c r="E30" s="44">
        <v>1.07391872894402</v>
      </c>
      <c r="F30" s="44">
        <v>49.19624529094402</v>
      </c>
      <c r="G30" s="69">
        <v>59.197524692999998</v>
      </c>
      <c r="H30" s="44">
        <v>1.4412779330307199</v>
      </c>
      <c r="I30" s="70">
        <v>60.638802626030717</v>
      </c>
      <c r="J30" s="44">
        <v>54.730408833000006</v>
      </c>
      <c r="K30" s="44">
        <v>1.21920232831082</v>
      </c>
      <c r="L30" s="44">
        <v>55.949611161310827</v>
      </c>
      <c r="M30" s="69">
        <v>38.172212369</v>
      </c>
      <c r="N30" s="44">
        <v>1.2585578961360502</v>
      </c>
      <c r="O30" s="44">
        <v>39.430770265136047</v>
      </c>
      <c r="P30" s="69">
        <v>28.487240739000001</v>
      </c>
      <c r="Q30" s="44">
        <v>1.49558508739841</v>
      </c>
      <c r="R30" s="44">
        <v>29.982825826398411</v>
      </c>
      <c r="S30" s="69">
        <v>30.144026532032633</v>
      </c>
      <c r="T30" s="44">
        <v>1.6200788771725074</v>
      </c>
      <c r="U30" s="70">
        <v>31.76410540920514</v>
      </c>
      <c r="V30" s="44">
        <v>43.608437082966276</v>
      </c>
      <c r="W30" s="44">
        <v>2.18832868022881</v>
      </c>
      <c r="X30" s="44">
        <v>45.796765763195083</v>
      </c>
      <c r="Y30" s="83">
        <v>49.439413939842403</v>
      </c>
      <c r="Z30" s="84">
        <v>1.911692067578646</v>
      </c>
      <c r="AA30" s="85">
        <v>51.351106007420995</v>
      </c>
      <c r="AB30" s="84">
        <v>56.014974221238298</v>
      </c>
      <c r="AC30" s="84">
        <v>1.6646306987659218</v>
      </c>
      <c r="AD30" s="84">
        <v>57.679604920004394</v>
      </c>
      <c r="AE30" s="83">
        <v>61.191208597913295</v>
      </c>
      <c r="AF30" s="84">
        <v>1.2801713045699981</v>
      </c>
      <c r="AG30" s="85">
        <v>62.471379902483193</v>
      </c>
      <c r="AH30" s="84">
        <v>75.141909572579294</v>
      </c>
      <c r="AI30" s="84">
        <v>0.98535559479159696</v>
      </c>
      <c r="AJ30" s="85">
        <v>76.127265167370894</v>
      </c>
      <c r="AK30" s="83">
        <v>38.29247103124132</v>
      </c>
      <c r="AL30" s="84">
        <v>0.60296160682615696</v>
      </c>
      <c r="AM30" s="85">
        <v>38.895432638067518</v>
      </c>
      <c r="AN30" s="83">
        <v>24.955802089570419</v>
      </c>
      <c r="AO30" s="84">
        <v>0.43828384228023504</v>
      </c>
      <c r="AP30" s="85">
        <v>25.394085931850661</v>
      </c>
    </row>
    <row r="31" spans="1:42">
      <c r="A31" s="68" t="str">
        <f>IF('1'!$A$1=1,B31,C31)</f>
        <v>Norway</v>
      </c>
      <c r="B31" s="50" t="s">
        <v>30</v>
      </c>
      <c r="C31" s="50" t="s">
        <v>32</v>
      </c>
      <c r="D31" s="69">
        <v>51.197239895999999</v>
      </c>
      <c r="E31" s="44">
        <v>4.2948638137870505</v>
      </c>
      <c r="F31" s="44">
        <v>55.492103709787052</v>
      </c>
      <c r="G31" s="69">
        <v>58.730344418000001</v>
      </c>
      <c r="H31" s="44">
        <v>5.44323611179348</v>
      </c>
      <c r="I31" s="70">
        <v>64.173580529793483</v>
      </c>
      <c r="J31" s="44">
        <v>62.140367265999998</v>
      </c>
      <c r="K31" s="44">
        <v>5.7384365347208002</v>
      </c>
      <c r="L31" s="44">
        <v>67.878803800720803</v>
      </c>
      <c r="M31" s="69">
        <v>34.941636348000003</v>
      </c>
      <c r="N31" s="44">
        <v>5.65933026892748</v>
      </c>
      <c r="O31" s="44">
        <v>40.600966616927479</v>
      </c>
      <c r="P31" s="69">
        <v>33.795025459000001</v>
      </c>
      <c r="Q31" s="44">
        <v>4.2932947514708202</v>
      </c>
      <c r="R31" s="44">
        <v>38.088320210470819</v>
      </c>
      <c r="S31" s="69">
        <v>37.666428625581567</v>
      </c>
      <c r="T31" s="44">
        <v>4.4690666953630771</v>
      </c>
      <c r="U31" s="70">
        <v>42.135495320944642</v>
      </c>
      <c r="V31" s="44">
        <v>47.533189386373813</v>
      </c>
      <c r="W31" s="44">
        <v>4.4988014347594403</v>
      </c>
      <c r="X31" s="44">
        <v>52.031990821133256</v>
      </c>
      <c r="Y31" s="83">
        <v>50.544729693647398</v>
      </c>
      <c r="Z31" s="84">
        <v>5.1118183201972398</v>
      </c>
      <c r="AA31" s="85">
        <v>55.656548013844606</v>
      </c>
      <c r="AB31" s="84">
        <v>54.104604786291304</v>
      </c>
      <c r="AC31" s="84">
        <v>5.3034338370327596</v>
      </c>
      <c r="AD31" s="84">
        <v>59.408038623324003</v>
      </c>
      <c r="AE31" s="83">
        <v>43.39778168976229</v>
      </c>
      <c r="AF31" s="84">
        <v>5.1405920289109002</v>
      </c>
      <c r="AG31" s="85">
        <v>48.5383737186731</v>
      </c>
      <c r="AH31" s="84">
        <v>47.188504220388396</v>
      </c>
      <c r="AI31" s="84">
        <v>6.2751589288266203</v>
      </c>
      <c r="AJ31" s="85">
        <v>53.463663149214995</v>
      </c>
      <c r="AK31" s="83">
        <v>15.755292747989852</v>
      </c>
      <c r="AL31" s="84">
        <v>5.9826759335987791</v>
      </c>
      <c r="AM31" s="85">
        <v>21.737968681588629</v>
      </c>
      <c r="AN31" s="83">
        <v>12.818196946696249</v>
      </c>
      <c r="AO31" s="84">
        <v>8.3990445621770604</v>
      </c>
      <c r="AP31" s="85">
        <v>21.217241508873329</v>
      </c>
    </row>
    <row r="32" spans="1:42">
      <c r="A32" s="68" t="str">
        <f>IF('1'!$A$1=1,B32,C32)</f>
        <v>Kazakhstan</v>
      </c>
      <c r="B32" s="47" t="s">
        <v>8</v>
      </c>
      <c r="C32" s="169" t="s">
        <v>23</v>
      </c>
      <c r="D32" s="69">
        <v>26.814848595999997</v>
      </c>
      <c r="E32" s="44">
        <v>38.909988684467208</v>
      </c>
      <c r="F32" s="44">
        <v>65.724837280467199</v>
      </c>
      <c r="G32" s="69">
        <v>26.312931873</v>
      </c>
      <c r="H32" s="44">
        <v>52.93938056888873</v>
      </c>
      <c r="I32" s="70">
        <v>79.252312441888733</v>
      </c>
      <c r="J32" s="44">
        <v>21.371268584999996</v>
      </c>
      <c r="K32" s="44">
        <v>59.157946192300898</v>
      </c>
      <c r="L32" s="44">
        <v>80.529214777300894</v>
      </c>
      <c r="M32" s="69">
        <v>8.9914739509999997</v>
      </c>
      <c r="N32" s="44">
        <v>47.708132524486544</v>
      </c>
      <c r="O32" s="44">
        <v>56.699606475486547</v>
      </c>
      <c r="P32" s="69">
        <v>4.2936778330000003</v>
      </c>
      <c r="Q32" s="44">
        <v>47.71812788546589</v>
      </c>
      <c r="R32" s="44">
        <v>52.011805718465894</v>
      </c>
      <c r="S32" s="69">
        <v>6.1375841783176019</v>
      </c>
      <c r="T32" s="44">
        <v>43.581997709433608</v>
      </c>
      <c r="U32" s="70">
        <v>49.719581887751211</v>
      </c>
      <c r="V32" s="44">
        <v>6.5653825155790893</v>
      </c>
      <c r="W32" s="44">
        <v>36.548388670629912</v>
      </c>
      <c r="X32" s="44">
        <v>43.113771186209007</v>
      </c>
      <c r="Y32" s="83">
        <v>10.87035293285815</v>
      </c>
      <c r="Z32" s="84">
        <v>28.457397815920974</v>
      </c>
      <c r="AA32" s="85">
        <v>35.837094044896794</v>
      </c>
      <c r="AB32" s="84">
        <v>7.153307391484951</v>
      </c>
      <c r="AC32" s="84">
        <v>28.127952652987894</v>
      </c>
      <c r="AD32" s="84">
        <v>35.281260044472837</v>
      </c>
      <c r="AE32" s="83">
        <v>6.4722272966917203</v>
      </c>
      <c r="AF32" s="84">
        <v>21.846603493451262</v>
      </c>
      <c r="AG32" s="85">
        <v>28.318830790142982</v>
      </c>
      <c r="AH32" s="84">
        <v>6.8218966822576501</v>
      </c>
      <c r="AI32" s="84">
        <v>22.05044905026628</v>
      </c>
      <c r="AJ32" s="85">
        <v>28.872345732523922</v>
      </c>
      <c r="AK32" s="83">
        <v>3.5409445938349799</v>
      </c>
      <c r="AL32" s="84">
        <v>15.34410074297239</v>
      </c>
      <c r="AM32" s="85">
        <v>18.885045336807369</v>
      </c>
      <c r="AN32" s="83">
        <v>2.8461574924604496</v>
      </c>
      <c r="AO32" s="84">
        <v>11.48348317123444</v>
      </c>
      <c r="AP32" s="85">
        <v>14.329640663694891</v>
      </c>
    </row>
    <row r="33" spans="1:68">
      <c r="A33" s="68" t="str">
        <f>IF('1'!$A$1=1,B33,C33)</f>
        <v>Panama</v>
      </c>
      <c r="B33" s="50" t="s">
        <v>52</v>
      </c>
      <c r="C33" s="50" t="s">
        <v>71</v>
      </c>
      <c r="D33" s="69">
        <v>31.162326279999998</v>
      </c>
      <c r="E33" s="44">
        <v>0.38439854990240996</v>
      </c>
      <c r="F33" s="44">
        <v>31.546724829902409</v>
      </c>
      <c r="G33" s="69">
        <v>44.359028597000005</v>
      </c>
      <c r="H33" s="44">
        <v>0.39829927901391005</v>
      </c>
      <c r="I33" s="70">
        <v>44.757327876013917</v>
      </c>
      <c r="J33" s="44">
        <v>63.464813067000009</v>
      </c>
      <c r="K33" s="44">
        <v>0.41144275169013</v>
      </c>
      <c r="L33" s="44">
        <v>63.87625581869014</v>
      </c>
      <c r="M33" s="69">
        <v>47.857431876000007</v>
      </c>
      <c r="N33" s="44">
        <v>0.44084395674001003</v>
      </c>
      <c r="O33" s="44">
        <v>48.298275832740018</v>
      </c>
      <c r="P33" s="69">
        <v>34.579418476000001</v>
      </c>
      <c r="Q33" s="44">
        <v>0.36917030683627994</v>
      </c>
      <c r="R33" s="44">
        <v>34.948588782836282</v>
      </c>
      <c r="S33" s="69">
        <v>38.784985124604475</v>
      </c>
      <c r="T33" s="44">
        <v>0.43064240483795702</v>
      </c>
      <c r="U33" s="70">
        <v>39.215627529442429</v>
      </c>
      <c r="V33" s="44">
        <v>42.629982146288405</v>
      </c>
      <c r="W33" s="44">
        <v>0.26692210318366616</v>
      </c>
      <c r="X33" s="44">
        <v>42.896904249472072</v>
      </c>
      <c r="Y33" s="83">
        <v>45.404468889040594</v>
      </c>
      <c r="Z33" s="84">
        <v>0.38160572230303047</v>
      </c>
      <c r="AA33" s="85">
        <v>45.786074611343601</v>
      </c>
      <c r="AB33" s="84">
        <v>45.529663825653799</v>
      </c>
      <c r="AC33" s="84">
        <v>0.38953307442032781</v>
      </c>
      <c r="AD33" s="84">
        <v>45.919196900074198</v>
      </c>
      <c r="AE33" s="83">
        <v>51.496763359080894</v>
      </c>
      <c r="AF33" s="84">
        <v>0.3486851400869701</v>
      </c>
      <c r="AG33" s="85">
        <v>51.845448499167802</v>
      </c>
      <c r="AH33" s="84">
        <v>50.592934054351502</v>
      </c>
      <c r="AI33" s="84">
        <v>0.34209942604191723</v>
      </c>
      <c r="AJ33" s="85">
        <v>50.9350334803934</v>
      </c>
      <c r="AK33" s="83">
        <v>17.694322617912327</v>
      </c>
      <c r="AL33" s="84">
        <v>0.24138750839339501</v>
      </c>
      <c r="AM33" s="85">
        <v>17.935710126305729</v>
      </c>
      <c r="AN33" s="83">
        <v>14.04592169026675</v>
      </c>
      <c r="AO33" s="84">
        <v>0.196685732342471</v>
      </c>
      <c r="AP33" s="85">
        <v>14.242607422609229</v>
      </c>
    </row>
    <row r="34" spans="1:68">
      <c r="A34" s="68" t="str">
        <f>IF('1'!$A$1=1,B34,C34)</f>
        <v>Latvia</v>
      </c>
      <c r="B34" s="50" t="s">
        <v>90</v>
      </c>
      <c r="C34" s="50" t="s">
        <v>93</v>
      </c>
      <c r="D34" s="69">
        <v>56.779195995665297</v>
      </c>
      <c r="E34" s="44">
        <v>2.8880090478182501</v>
      </c>
      <c r="F34" s="44">
        <v>59.667205043483499</v>
      </c>
      <c r="G34" s="69">
        <v>34.168355999297901</v>
      </c>
      <c r="H34" s="44">
        <v>3.2658260838989799</v>
      </c>
      <c r="I34" s="70">
        <v>37.434182083196902</v>
      </c>
      <c r="J34" s="44">
        <v>29.446453877658598</v>
      </c>
      <c r="K34" s="44">
        <v>3.3177098966813601</v>
      </c>
      <c r="L34" s="44">
        <v>32.764163774339998</v>
      </c>
      <c r="M34" s="69">
        <v>13.4154376764633</v>
      </c>
      <c r="N34" s="44">
        <v>4.7446100830367604</v>
      </c>
      <c r="O34" s="44">
        <v>18.160047759499999</v>
      </c>
      <c r="P34" s="69">
        <v>14.539184085035799</v>
      </c>
      <c r="Q34" s="44">
        <v>6.9473758668771897</v>
      </c>
      <c r="R34" s="44">
        <v>21.486559951913001</v>
      </c>
      <c r="S34" s="69">
        <v>16.690260165493811</v>
      </c>
      <c r="T34" s="44">
        <v>7.9463663986080295</v>
      </c>
      <c r="U34" s="70">
        <v>24.636626564101839</v>
      </c>
      <c r="V34" s="44">
        <v>31.15722264858946</v>
      </c>
      <c r="W34" s="44">
        <v>6.8323507626013997</v>
      </c>
      <c r="X34" s="44">
        <v>37.989573411190861</v>
      </c>
      <c r="Y34" s="83">
        <v>35.60926885729242</v>
      </c>
      <c r="Z34" s="84">
        <v>8.5008454383334904</v>
      </c>
      <c r="AA34" s="85">
        <v>44.110114295626005</v>
      </c>
      <c r="AB34" s="84">
        <v>26.696217293875137</v>
      </c>
      <c r="AC34" s="84">
        <v>8.7149734207472402</v>
      </c>
      <c r="AD34" s="84">
        <v>35.411190714622393</v>
      </c>
      <c r="AE34" s="83">
        <v>14.40485363952199</v>
      </c>
      <c r="AF34" s="84">
        <v>7.7219868693187701</v>
      </c>
      <c r="AG34" s="85">
        <v>22.12684050884075</v>
      </c>
      <c r="AH34" s="84">
        <v>19.07703703334537</v>
      </c>
      <c r="AI34" s="84">
        <v>10.797078194768041</v>
      </c>
      <c r="AJ34" s="85">
        <v>29.874115228113411</v>
      </c>
      <c r="AK34" s="83">
        <v>9.525515896987411</v>
      </c>
      <c r="AL34" s="84">
        <v>7.99258789751587</v>
      </c>
      <c r="AM34" s="85">
        <v>17.518103794503283</v>
      </c>
      <c r="AN34" s="83">
        <v>7.4655133558579401</v>
      </c>
      <c r="AO34" s="84">
        <v>6.3506449821537494</v>
      </c>
      <c r="AP34" s="85">
        <v>13.816158338011711</v>
      </c>
    </row>
    <row r="35" spans="1:68">
      <c r="A35" s="68" t="str">
        <f>IF('1'!$A$1=1,B35,C35)</f>
        <v>Azerbaijan</v>
      </c>
      <c r="B35" s="47" t="s">
        <v>51</v>
      </c>
      <c r="C35" s="50" t="s">
        <v>70</v>
      </c>
      <c r="D35" s="69">
        <v>4.6043432309999996</v>
      </c>
      <c r="E35" s="44">
        <v>22.272352352260341</v>
      </c>
      <c r="F35" s="44">
        <v>26.876695583260343</v>
      </c>
      <c r="G35" s="69">
        <v>4.1185229139999997</v>
      </c>
      <c r="H35" s="44">
        <v>34.438860301587695</v>
      </c>
      <c r="I35" s="70">
        <v>38.557383215587691</v>
      </c>
      <c r="J35" s="44">
        <v>5.4769181479999993</v>
      </c>
      <c r="K35" s="44">
        <v>44.8150972463283</v>
      </c>
      <c r="L35" s="44">
        <v>50.292015394328303</v>
      </c>
      <c r="M35" s="69">
        <v>1.8532753449999999</v>
      </c>
      <c r="N35" s="44">
        <v>47.428023837321419</v>
      </c>
      <c r="O35" s="44">
        <v>49.281299182321419</v>
      </c>
      <c r="P35" s="69">
        <v>0.99825443500000011</v>
      </c>
      <c r="Q35" s="44">
        <v>38.926575346224432</v>
      </c>
      <c r="R35" s="44">
        <v>39.924829781224432</v>
      </c>
      <c r="S35" s="69">
        <v>2.686135612685439</v>
      </c>
      <c r="T35" s="44">
        <v>27.485566054079154</v>
      </c>
      <c r="U35" s="70">
        <v>30.171701666764591</v>
      </c>
      <c r="V35" s="44">
        <v>1.4201523560391878</v>
      </c>
      <c r="W35" s="44">
        <v>34.092355655453815</v>
      </c>
      <c r="X35" s="44">
        <v>35.512508011493011</v>
      </c>
      <c r="Y35" s="83">
        <v>1.443071175653208</v>
      </c>
      <c r="Z35" s="84">
        <v>43.616178083383147</v>
      </c>
      <c r="AA35" s="85">
        <v>45.059249259036363</v>
      </c>
      <c r="AB35" s="84">
        <v>0.45041325094598694</v>
      </c>
      <c r="AC35" s="84">
        <v>27.217276855990704</v>
      </c>
      <c r="AD35" s="84">
        <v>27.667690106936682</v>
      </c>
      <c r="AE35" s="83">
        <v>1.7572644718220158</v>
      </c>
      <c r="AF35" s="84">
        <v>23.100949314437322</v>
      </c>
      <c r="AG35" s="85">
        <v>24.858213786259341</v>
      </c>
      <c r="AH35" s="84">
        <v>1.3746915908821959</v>
      </c>
      <c r="AI35" s="84">
        <v>22.22398514639417</v>
      </c>
      <c r="AJ35" s="85">
        <v>23.59867673727635</v>
      </c>
      <c r="AK35" s="83">
        <v>0.87211552350450405</v>
      </c>
      <c r="AL35" s="84">
        <v>11.69091540749449</v>
      </c>
      <c r="AM35" s="85">
        <v>12.563030930998991</v>
      </c>
      <c r="AN35" s="83">
        <v>0.84102727139239575</v>
      </c>
      <c r="AO35" s="84">
        <v>8.7634220219705199</v>
      </c>
      <c r="AP35" s="85">
        <v>9.6044492933629186</v>
      </c>
    </row>
    <row r="36" spans="1:68">
      <c r="A36" s="245" t="str">
        <f>IF('1'!$A$1=1,B36,C36)</f>
        <v>Virgin Islands,British</v>
      </c>
      <c r="B36" s="46" t="s">
        <v>114</v>
      </c>
      <c r="C36" s="50" t="s">
        <v>115</v>
      </c>
      <c r="D36" s="44">
        <v>21.812047774</v>
      </c>
      <c r="E36" s="44">
        <v>2.9876485827649998E-2</v>
      </c>
      <c r="F36" s="70">
        <v>21.84192425982765</v>
      </c>
      <c r="G36" s="69">
        <v>43.758429821999997</v>
      </c>
      <c r="H36" s="44">
        <v>1.966207593258E-2</v>
      </c>
      <c r="I36" s="70">
        <v>43.778091897932576</v>
      </c>
      <c r="J36" s="69">
        <v>49.722207587</v>
      </c>
      <c r="K36" s="44">
        <v>2.3550556885100001E-2</v>
      </c>
      <c r="L36" s="70">
        <v>49.745758143885098</v>
      </c>
      <c r="M36" s="44">
        <v>32.627513035</v>
      </c>
      <c r="N36" s="44">
        <v>1.0241696516180001E-2</v>
      </c>
      <c r="O36" s="70">
        <v>32.637754731516182</v>
      </c>
      <c r="P36" s="69">
        <v>35.841651624000001</v>
      </c>
      <c r="Q36" s="44">
        <v>4.1099999999999999E-3</v>
      </c>
      <c r="R36" s="70">
        <v>35.845761623999998</v>
      </c>
      <c r="S36" s="44">
        <v>37.853645093450012</v>
      </c>
      <c r="T36" s="44">
        <v>1.0500841318741062E-2</v>
      </c>
      <c r="U36" s="70">
        <v>37.864145934768757</v>
      </c>
      <c r="V36" s="69">
        <v>54.84083333740007</v>
      </c>
      <c r="W36" s="44">
        <v>1.2325049999999999E-2</v>
      </c>
      <c r="X36" s="70">
        <v>54.853158387400072</v>
      </c>
      <c r="Y36" s="83">
        <v>156.81535119912292</v>
      </c>
      <c r="Z36" s="84">
        <v>1.084736E-2</v>
      </c>
      <c r="AA36" s="85">
        <v>156.82619855912293</v>
      </c>
      <c r="AB36" s="84">
        <v>181.87914186854391</v>
      </c>
      <c r="AC36" s="84">
        <v>6.9964570331097903E-3</v>
      </c>
      <c r="AD36" s="85">
        <v>181.88613832557701</v>
      </c>
      <c r="AE36" s="84">
        <v>186.65242697834361</v>
      </c>
      <c r="AF36" s="84">
        <v>3.8426048030222038E-2</v>
      </c>
      <c r="AG36" s="85">
        <v>186.6908530263737</v>
      </c>
      <c r="AH36" s="83">
        <v>42.521899998683779</v>
      </c>
      <c r="AI36" s="84">
        <v>7.6327957656282296E-3</v>
      </c>
      <c r="AJ36" s="85">
        <v>42.529532794449409</v>
      </c>
      <c r="AK36" s="83">
        <v>4.4943761914879499</v>
      </c>
      <c r="AL36" s="84">
        <v>2.7656497324974039E-2</v>
      </c>
      <c r="AM36" s="85">
        <v>4.5220326888129199</v>
      </c>
      <c r="AN36" s="83">
        <v>3.7198126362206558</v>
      </c>
      <c r="AO36" s="84">
        <v>2.2785597586520219E-2</v>
      </c>
      <c r="AP36" s="85">
        <v>3.7425982338071759</v>
      </c>
    </row>
    <row r="37" spans="1:68" ht="14.4" customHeight="1">
      <c r="A37" s="246" t="str">
        <f>IF('1'!$A$1=1,B37,C37)</f>
        <v>Russian Federation</v>
      </c>
      <c r="B37" s="72" t="s">
        <v>38</v>
      </c>
      <c r="C37" s="72" t="s">
        <v>15</v>
      </c>
      <c r="D37" s="74">
        <v>314.59641278399999</v>
      </c>
      <c r="E37" s="74">
        <v>1673.0200068214479</v>
      </c>
      <c r="F37" s="75">
        <v>1987.6164196054478</v>
      </c>
      <c r="G37" s="73">
        <v>289.89892297599999</v>
      </c>
      <c r="H37" s="74">
        <v>2060.3850490523719</v>
      </c>
      <c r="I37" s="75">
        <v>2350.2839720283719</v>
      </c>
      <c r="J37" s="73">
        <v>214.74398923499999</v>
      </c>
      <c r="K37" s="74">
        <v>2489.0469988752343</v>
      </c>
      <c r="L37" s="75">
        <v>2703.7909881102341</v>
      </c>
      <c r="M37" s="74">
        <v>90.139652153</v>
      </c>
      <c r="N37" s="74">
        <v>1925.0294217597921</v>
      </c>
      <c r="O37" s="75">
        <v>2015.1690739127921</v>
      </c>
      <c r="P37" s="73">
        <v>32.460071073999998</v>
      </c>
      <c r="Q37" s="74">
        <v>1125.7131145553644</v>
      </c>
      <c r="R37" s="75">
        <v>1158.1731856293645</v>
      </c>
      <c r="S37" s="74">
        <v>34.799297139083926</v>
      </c>
      <c r="T37" s="74">
        <v>811.82152477648697</v>
      </c>
      <c r="U37" s="75">
        <v>846.6208219155709</v>
      </c>
      <c r="V37" s="73">
        <v>57.993323335108713</v>
      </c>
      <c r="W37" s="74">
        <v>444.81112602494545</v>
      </c>
      <c r="X37" s="75">
        <v>502.80444936005415</v>
      </c>
      <c r="Y37" s="86">
        <v>70.482511572947601</v>
      </c>
      <c r="Z37" s="87">
        <v>174.46593829971863</v>
      </c>
      <c r="AA37" s="88">
        <v>244.94844987266623</v>
      </c>
      <c r="AB37" s="87">
        <v>39.235353895992006</v>
      </c>
      <c r="AC37" s="87">
        <v>161.6143312381277</v>
      </c>
      <c r="AD37" s="88">
        <v>200.8496851341198</v>
      </c>
      <c r="AE37" s="87">
        <v>49.130373913007553</v>
      </c>
      <c r="AF37" s="87">
        <v>195.79227193166787</v>
      </c>
      <c r="AG37" s="88">
        <v>244.92264584467549</v>
      </c>
      <c r="AH37" s="86">
        <v>61.309972464490698</v>
      </c>
      <c r="AI37" s="87">
        <v>205.75230481415741</v>
      </c>
      <c r="AJ37" s="88">
        <v>267.06227727864803</v>
      </c>
      <c r="AK37" s="86">
        <v>1.64262672202381E-3</v>
      </c>
      <c r="AL37" s="87">
        <v>0</v>
      </c>
      <c r="AM37" s="88">
        <v>1.64262672202381E-3</v>
      </c>
      <c r="AN37" s="86">
        <v>0</v>
      </c>
      <c r="AO37" s="87">
        <v>0</v>
      </c>
      <c r="AP37" s="88">
        <v>0</v>
      </c>
    </row>
    <row r="38" spans="1:68">
      <c r="A38" s="57"/>
      <c r="B38" s="47"/>
      <c r="C38" s="5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68">
      <c r="A39" s="253" t="str">
        <f>IF('1'!$A$1=1,A45,A46)</f>
        <v xml:space="preserve">Notes: 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</row>
    <row r="40" spans="1:68" s="256" customFormat="1" ht="59" customHeight="1">
      <c r="A40" s="320" t="str">
        <f>IF('1'!$A$1=1,A53,A54)</f>
        <v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320"/>
      <c r="AP40" s="32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</row>
    <row r="41" spans="1:68" ht="22" customHeight="1">
      <c r="A41" s="326" t="str">
        <f>IF('1'!A1=1,A49,A50)</f>
        <v>2. Data are based on bank statements on transactions with non-residents and the transfers performed using international money transfer systems.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</row>
    <row r="42" spans="1:68" ht="14.5" customHeight="1">
      <c r="A42" s="248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</row>
    <row r="43" spans="1:68" ht="14.5" customHeight="1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1"/>
      <c r="BC43" s="281"/>
      <c r="BD43" s="281"/>
      <c r="BE43" s="281"/>
      <c r="BF43" s="281"/>
      <c r="BG43" s="281"/>
      <c r="BH43" s="281"/>
      <c r="BI43" s="281"/>
      <c r="BJ43" s="281"/>
      <c r="BK43" s="281"/>
      <c r="BL43" s="281"/>
      <c r="BM43" s="281"/>
      <c r="BN43" s="281"/>
    </row>
    <row r="44" spans="1:68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</row>
    <row r="45" spans="1:68" ht="14.5" hidden="1" customHeight="1">
      <c r="A45" s="249" t="s">
        <v>165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81"/>
      <c r="BK45" s="281"/>
      <c r="BL45" s="281"/>
      <c r="BM45" s="281"/>
      <c r="BN45" s="281"/>
    </row>
    <row r="46" spans="1:68" ht="14.5" hidden="1" customHeight="1">
      <c r="A46" s="315" t="s">
        <v>166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281"/>
      <c r="BK46" s="281"/>
      <c r="BL46" s="281"/>
      <c r="BM46" s="281"/>
      <c r="BN46" s="281"/>
    </row>
    <row r="47" spans="1:68" ht="14.5" hidden="1" customHeight="1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82"/>
      <c r="BH47" s="282"/>
      <c r="BI47" s="282"/>
      <c r="BJ47" s="281"/>
      <c r="BK47" s="281"/>
      <c r="BL47" s="281"/>
      <c r="BM47" s="281"/>
      <c r="BN47" s="281"/>
    </row>
    <row r="48" spans="1:68" ht="14.5" hidden="1" customHeight="1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  <c r="AY48" s="281"/>
      <c r="AZ48" s="281"/>
      <c r="BA48" s="281"/>
      <c r="BB48" s="281"/>
      <c r="BC48" s="281"/>
      <c r="BD48" s="281"/>
      <c r="BE48" s="281"/>
      <c r="BF48" s="281"/>
      <c r="BG48" s="281"/>
      <c r="BH48" s="281"/>
      <c r="BI48" s="281"/>
      <c r="BJ48" s="281"/>
      <c r="BK48" s="281"/>
      <c r="BL48" s="281"/>
      <c r="BM48" s="281"/>
      <c r="BN48" s="281"/>
    </row>
    <row r="49" spans="1:68" s="36" customFormat="1" ht="29" hidden="1" customHeight="1">
      <c r="A49" s="299" t="s">
        <v>162</v>
      </c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4"/>
      <c r="BM49" s="24"/>
      <c r="BN49" s="24"/>
      <c r="BO49" s="24"/>
      <c r="BP49" s="24"/>
    </row>
    <row r="50" spans="1:68" s="36" customFormat="1" ht="16" hidden="1" customHeight="1">
      <c r="A50" s="315" t="s">
        <v>161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19"/>
      <c r="BK50" s="219"/>
      <c r="BL50" s="24"/>
      <c r="BM50" s="24"/>
      <c r="BN50" s="24"/>
      <c r="BO50" s="24"/>
      <c r="BP50" s="24"/>
    </row>
    <row r="51" spans="1:68" s="36" customFormat="1" hidden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4"/>
      <c r="BM51" s="24"/>
      <c r="BN51" s="24"/>
      <c r="BO51" s="24"/>
      <c r="BP51" s="24"/>
    </row>
    <row r="52" spans="1:68" s="36" customFormat="1" hidden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4"/>
      <c r="BM52" s="24"/>
      <c r="BN52" s="24"/>
      <c r="BO52" s="24"/>
      <c r="BP52" s="24"/>
    </row>
    <row r="53" spans="1:68" s="36" customFormat="1" ht="58" hidden="1" customHeight="1">
      <c r="A53" s="324" t="s">
        <v>159</v>
      </c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4"/>
      <c r="BM53" s="24"/>
      <c r="BN53" s="24"/>
      <c r="BO53" s="24"/>
      <c r="BP53" s="24"/>
    </row>
    <row r="54" spans="1:68" s="36" customFormat="1" ht="58" hidden="1" customHeight="1">
      <c r="A54" s="325" t="s">
        <v>160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4"/>
      <c r="BM54" s="24"/>
      <c r="BN54" s="24"/>
      <c r="BO54" s="24"/>
      <c r="BP54" s="24"/>
    </row>
    <row r="55" spans="1:68" s="36" customForma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4"/>
      <c r="BM55" s="24"/>
      <c r="BN55" s="24"/>
      <c r="BO55" s="24"/>
      <c r="BP55" s="24"/>
    </row>
    <row r="56" spans="1:68" s="36" customForma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4"/>
      <c r="BM56" s="24"/>
      <c r="BN56" s="24"/>
      <c r="BO56" s="24"/>
      <c r="BP56" s="24"/>
    </row>
    <row r="57" spans="1:68" s="36" customForma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4"/>
      <c r="BM57" s="24"/>
      <c r="BN57" s="24"/>
      <c r="BO57" s="24"/>
      <c r="BP57" s="24"/>
    </row>
    <row r="58" spans="1:68" s="36" customForma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4"/>
      <c r="BM58" s="24"/>
      <c r="BN58" s="24"/>
      <c r="BO58" s="24"/>
      <c r="BP58" s="24"/>
    </row>
    <row r="59" spans="1:68" s="36" customForma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4"/>
      <c r="BM59" s="24"/>
      <c r="BN59" s="24"/>
      <c r="BO59" s="24"/>
      <c r="BP59" s="24"/>
    </row>
    <row r="60" spans="1:68" s="36" customForma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4"/>
      <c r="BM60" s="24"/>
      <c r="BN60" s="24"/>
      <c r="BO60" s="24"/>
      <c r="BP60" s="24"/>
    </row>
    <row r="61" spans="1:68" s="36" customForma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4"/>
      <c r="BM61" s="24"/>
      <c r="BN61" s="24"/>
      <c r="BO61" s="24"/>
      <c r="BP61" s="24"/>
    </row>
    <row r="62" spans="1:68" s="36" customForma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4"/>
      <c r="BM62" s="24"/>
      <c r="BN62" s="24"/>
      <c r="BO62" s="24"/>
      <c r="BP62" s="24"/>
    </row>
    <row r="63" spans="1:68" s="36" customForma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4"/>
      <c r="BM63" s="24"/>
      <c r="BN63" s="24"/>
      <c r="BO63" s="24"/>
      <c r="BP63" s="24"/>
    </row>
    <row r="64" spans="1:68" s="36" customForma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4"/>
      <c r="BM64" s="24"/>
      <c r="BN64" s="24"/>
      <c r="BO64" s="24"/>
      <c r="BP64" s="24"/>
    </row>
    <row r="65" spans="1:68" s="36" customForma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4"/>
      <c r="BM65" s="24"/>
      <c r="BN65" s="24"/>
      <c r="BO65" s="24"/>
      <c r="BP65" s="24"/>
    </row>
    <row r="66" spans="1:68" s="36" customForma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4"/>
      <c r="BM66" s="24"/>
      <c r="BN66" s="24"/>
      <c r="BO66" s="24"/>
      <c r="BP66" s="24"/>
    </row>
    <row r="67" spans="1:68" s="36" customForma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4"/>
      <c r="BM67" s="24"/>
      <c r="BN67" s="24"/>
      <c r="BO67" s="24"/>
      <c r="BP67" s="24"/>
    </row>
    <row r="68" spans="1:68" s="36" customForma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24"/>
      <c r="BM68" s="24"/>
      <c r="BN68" s="24"/>
      <c r="BO68" s="24"/>
      <c r="BP68" s="24"/>
    </row>
    <row r="69" spans="1:68" s="36" customForma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4"/>
      <c r="BM69" s="24"/>
      <c r="BN69" s="24"/>
      <c r="BO69" s="24"/>
      <c r="BP69" s="24"/>
    </row>
    <row r="70" spans="1:68" s="36" customForma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24"/>
      <c r="BM70" s="24"/>
      <c r="BN70" s="24"/>
      <c r="BO70" s="24"/>
      <c r="BP70" s="24"/>
    </row>
    <row r="71" spans="1:68" s="36" customForma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4"/>
      <c r="BM71" s="24"/>
      <c r="BN71" s="24"/>
      <c r="BO71" s="24"/>
      <c r="BP71" s="24"/>
    </row>
    <row r="72" spans="1:68" s="36" customForma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4"/>
      <c r="BM72" s="24"/>
      <c r="BN72" s="24"/>
      <c r="BO72" s="24"/>
      <c r="BP72" s="24"/>
    </row>
    <row r="73" spans="1:68" s="36" customForma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4"/>
      <c r="BM73" s="24"/>
      <c r="BN73" s="24"/>
      <c r="BO73" s="24"/>
      <c r="BP73" s="24"/>
    </row>
    <row r="74" spans="1:68" s="36" customForma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4"/>
      <c r="BM74" s="24"/>
      <c r="BN74" s="24"/>
      <c r="BO74" s="24"/>
      <c r="BP74" s="24"/>
    </row>
    <row r="75" spans="1:68" s="36" customForma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4"/>
      <c r="BM75" s="24"/>
      <c r="BN75" s="24"/>
      <c r="BO75" s="24"/>
      <c r="BP75" s="24"/>
    </row>
    <row r="76" spans="1:68" s="36" customForma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4"/>
      <c r="BM76" s="24"/>
      <c r="BN76" s="24"/>
      <c r="BO76" s="24"/>
      <c r="BP76" s="24"/>
    </row>
    <row r="77" spans="1:68" s="36" customForma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4"/>
      <c r="BM77" s="24"/>
      <c r="BN77" s="24"/>
      <c r="BO77" s="24"/>
      <c r="BP77" s="24"/>
    </row>
    <row r="78" spans="1:68" s="36" customForma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4"/>
      <c r="BM78" s="24"/>
      <c r="BN78" s="24"/>
      <c r="BO78" s="24"/>
      <c r="BP78" s="24"/>
    </row>
    <row r="79" spans="1:68" s="36" customFormat="1" ht="18.649999999999999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4"/>
      <c r="BM79" s="24"/>
      <c r="BN79" s="24"/>
      <c r="BO79" s="24"/>
      <c r="BP79" s="24"/>
    </row>
    <row r="80" spans="1:68" s="36" customForma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4"/>
      <c r="BM80" s="24"/>
      <c r="BN80" s="24"/>
      <c r="BO80" s="24"/>
      <c r="BP80" s="24"/>
    </row>
    <row r="81" spans="1:68" s="36" customForma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4"/>
      <c r="BM81" s="24"/>
      <c r="BN81" s="24"/>
      <c r="BO81" s="24"/>
      <c r="BP81" s="24"/>
    </row>
    <row r="82" spans="1:68" s="36" customForma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4"/>
      <c r="BM82" s="24"/>
      <c r="BN82" s="24"/>
      <c r="BO82" s="24"/>
      <c r="BP82" s="24"/>
    </row>
    <row r="83" spans="1:68" s="36" customForma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4"/>
      <c r="BM83" s="24"/>
      <c r="BN83" s="24"/>
      <c r="BO83" s="24"/>
      <c r="BP83" s="24"/>
    </row>
    <row r="84" spans="1:68" s="36" customForma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4"/>
      <c r="BM84" s="24"/>
      <c r="BN84" s="24"/>
      <c r="BO84" s="24"/>
      <c r="BP84" s="24"/>
    </row>
    <row r="85" spans="1:68" s="36" customForma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4"/>
      <c r="BM85" s="24"/>
      <c r="BN85" s="24"/>
      <c r="BO85" s="24"/>
      <c r="BP85" s="24"/>
    </row>
    <row r="86" spans="1:68" s="36" customForma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4"/>
      <c r="BM86" s="24"/>
      <c r="BN86" s="24"/>
      <c r="BO86" s="24"/>
      <c r="BP86" s="24"/>
    </row>
    <row r="87" spans="1:68" s="36" customForma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4"/>
      <c r="BM87" s="24"/>
      <c r="BN87" s="24"/>
      <c r="BO87" s="24"/>
      <c r="BP87" s="24"/>
    </row>
    <row r="88" spans="1:68" s="36" customForma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4"/>
      <c r="BM88" s="24"/>
      <c r="BN88" s="24"/>
      <c r="BO88" s="24"/>
      <c r="BP88" s="24"/>
    </row>
    <row r="89" spans="1:68" s="36" customForma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4"/>
      <c r="BM89" s="24"/>
      <c r="BN89" s="24"/>
      <c r="BO89" s="24"/>
      <c r="BP89" s="24"/>
    </row>
    <row r="90" spans="1:68" s="36" customForma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4"/>
      <c r="BM90" s="24"/>
      <c r="BN90" s="24"/>
      <c r="BO90" s="24"/>
      <c r="BP90" s="24"/>
    </row>
    <row r="91" spans="1:68" s="36" customForma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4"/>
      <c r="BM91" s="24"/>
      <c r="BN91" s="24"/>
      <c r="BO91" s="24"/>
      <c r="BP91" s="24"/>
    </row>
    <row r="92" spans="1:68" s="36" customForma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4"/>
      <c r="BM92" s="24"/>
      <c r="BN92" s="24"/>
      <c r="BO92" s="24"/>
      <c r="BP92" s="24"/>
    </row>
    <row r="93" spans="1:68" s="36" customForma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4"/>
      <c r="BM93" s="24"/>
      <c r="BN93" s="24"/>
      <c r="BO93" s="24"/>
      <c r="BP93" s="24"/>
    </row>
    <row r="94" spans="1:68" s="36" customForma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4"/>
      <c r="BM94" s="24"/>
      <c r="BN94" s="24"/>
      <c r="BO94" s="24"/>
      <c r="BP94" s="24"/>
    </row>
    <row r="95" spans="1:68" s="36" customForma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4"/>
      <c r="BM95" s="24"/>
      <c r="BN95" s="24"/>
      <c r="BO95" s="24"/>
      <c r="BP95" s="24"/>
    </row>
    <row r="96" spans="1:68" s="36" customForma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4"/>
      <c r="BM96" s="24"/>
      <c r="BN96" s="24"/>
      <c r="BO96" s="24"/>
      <c r="BP96" s="24"/>
    </row>
    <row r="97" spans="1:68" s="36" customForma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4"/>
      <c r="BM97" s="24"/>
      <c r="BN97" s="24"/>
      <c r="BO97" s="24"/>
      <c r="BP97" s="24"/>
    </row>
    <row r="98" spans="1:68" s="36" customFormat="1"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</row>
    <row r="99" spans="1:68" s="36" customFormat="1"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</row>
    <row r="100" spans="1:68" s="249" customFormat="1" ht="27" customHeight="1" outlineLevel="1">
      <c r="D100" s="250" t="s">
        <v>54</v>
      </c>
      <c r="E100" s="250" t="s">
        <v>55</v>
      </c>
      <c r="F100" s="251" t="s">
        <v>56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</row>
    <row r="101" spans="1:68" s="36" customFormat="1" ht="29.4" customHeight="1" outlineLevel="1">
      <c r="D101" s="252" t="s">
        <v>75</v>
      </c>
      <c r="E101" s="252" t="s">
        <v>76</v>
      </c>
      <c r="F101" s="251" t="s">
        <v>77</v>
      </c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</row>
    <row r="102" spans="1:68" s="36" customFormat="1"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</row>
    <row r="103" spans="1:68" s="36" customFormat="1"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</row>
    <row r="104" spans="1:68" s="36" customFormat="1"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</row>
    <row r="105" spans="1:68" s="36" customFormat="1"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</row>
    <row r="106" spans="1:68" s="36" customFormat="1"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</row>
    <row r="107" spans="1:68" s="36" customFormat="1"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</row>
    <row r="108" spans="1:68" s="36" customFormat="1"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</row>
    <row r="109" spans="1:68" s="36" customFormat="1"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</row>
    <row r="110" spans="1:68" s="36" customFormat="1"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</row>
    <row r="111" spans="1:68" s="36" customFormat="1"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</row>
    <row r="112" spans="1:68" s="36" customFormat="1"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</row>
    <row r="113" spans="40:68" s="36" customFormat="1"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</row>
    <row r="114" spans="40:68" s="36" customFormat="1"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</row>
    <row r="115" spans="40:68" s="36" customFormat="1"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</row>
    <row r="116" spans="40:68" s="36" customFormat="1"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</row>
    <row r="117" spans="40:68" s="36" customFormat="1"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</row>
    <row r="118" spans="40:68" s="36" customFormat="1"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</row>
    <row r="119" spans="40:68" s="36" customFormat="1"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</row>
    <row r="120" spans="40:68" s="36" customFormat="1"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</row>
    <row r="121" spans="40:68" s="36" customFormat="1"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</row>
    <row r="122" spans="40:68" s="36" customFormat="1"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</row>
    <row r="123" spans="40:68" s="36" customFormat="1"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</row>
    <row r="124" spans="40:68" s="36" customFormat="1"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</row>
    <row r="125" spans="40:68" s="36" customFormat="1"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</row>
    <row r="126" spans="40:68" s="36" customFormat="1"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</row>
    <row r="127" spans="40:68" s="36" customFormat="1"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</row>
    <row r="128" spans="40:68" s="36" customFormat="1"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</row>
    <row r="129" spans="40:68" s="36" customFormat="1"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</row>
    <row r="130" spans="40:68" s="36" customFormat="1"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</row>
    <row r="131" spans="40:68" s="36" customFormat="1"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</row>
    <row r="132" spans="40:68" s="36" customFormat="1"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</row>
    <row r="133" spans="40:68" s="36" customFormat="1"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</row>
    <row r="134" spans="40:68" s="36" customFormat="1"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</row>
    <row r="135" spans="40:68" s="36" customFormat="1"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</row>
    <row r="136" spans="40:68" s="36" customFormat="1"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</row>
    <row r="137" spans="40:68" s="36" customFormat="1"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</row>
    <row r="138" spans="40:68" s="36" customFormat="1"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</row>
    <row r="139" spans="40:68" s="36" customFormat="1"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</row>
    <row r="140" spans="40:68" s="36" customFormat="1"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</row>
    <row r="141" spans="40:68" s="36" customFormat="1"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</row>
    <row r="142" spans="40:68" s="36" customFormat="1"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</row>
    <row r="143" spans="40:68" s="36" customFormat="1"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</row>
    <row r="144" spans="40:68" s="36" customFormat="1"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</row>
    <row r="145" spans="40:68" s="36" customFormat="1"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</row>
    <row r="146" spans="40:68" s="36" customFormat="1"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</row>
    <row r="147" spans="40:68" s="36" customFormat="1"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</row>
    <row r="148" spans="40:68" s="36" customFormat="1"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</row>
    <row r="149" spans="40:68" s="36" customFormat="1"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</row>
    <row r="150" spans="40:68" s="36" customFormat="1"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</row>
  </sheetData>
  <mergeCells count="20">
    <mergeCell ref="A49:AM49"/>
    <mergeCell ref="A50:AM50"/>
    <mergeCell ref="A53:AM53"/>
    <mergeCell ref="A54:AM54"/>
    <mergeCell ref="A41:AM41"/>
    <mergeCell ref="A46:BI46"/>
    <mergeCell ref="A40:AP40"/>
    <mergeCell ref="V5:X5"/>
    <mergeCell ref="Y5:AA5"/>
    <mergeCell ref="AB5:AD5"/>
    <mergeCell ref="AE5:AG5"/>
    <mergeCell ref="AN5:AP5"/>
    <mergeCell ref="AH5:AJ5"/>
    <mergeCell ref="AK5:AM5"/>
    <mergeCell ref="S5:U5"/>
    <mergeCell ref="G5:I5"/>
    <mergeCell ref="J5:L5"/>
    <mergeCell ref="D5:F5"/>
    <mergeCell ref="M5:O5"/>
    <mergeCell ref="P5:R5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2024-06-25T14:47:21Z</cp:lastPrinted>
  <dcterms:created xsi:type="dcterms:W3CDTF">2016-06-02T08:47:25Z</dcterms:created>
  <dcterms:modified xsi:type="dcterms:W3CDTF">2025-03-31T11:50:33Z</dcterms:modified>
</cp:coreProperties>
</file>