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3\"/>
    </mc:Choice>
  </mc:AlternateContent>
  <bookViews>
    <workbookView xWindow="0" yWindow="0" windowWidth="23040" windowHeight="9048"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'1.1'!$A$2:$DX$80</definedName>
    <definedName name="_xlnm.Print_Area" localSheetId="2">'1.2'!$A$2:$DX$98</definedName>
    <definedName name="_xlnm.Print_Area" localSheetId="3">'1.3'!$A$2:$DX$85</definedName>
    <definedName name="_xlnm.Print_Area" localSheetId="4">'1.4'!$A$2:$DX$430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6" i="3" l="1"/>
  <c r="DV6" i="4"/>
  <c r="DV6" i="5"/>
  <c r="DV6" i="2"/>
  <c r="DW273" i="5" l="1"/>
  <c r="DX273" i="5"/>
  <c r="DW274" i="5"/>
  <c r="DX274" i="5"/>
  <c r="DW275" i="5"/>
  <c r="DX275" i="5"/>
  <c r="A273" i="5" l="1"/>
  <c r="A274" i="5"/>
  <c r="A275" i="5"/>
  <c r="DU6" i="2"/>
  <c r="DT6" i="2"/>
  <c r="DS6" i="2"/>
  <c r="DR6" i="2"/>
  <c r="DQ6" i="2"/>
  <c r="DU6" i="4"/>
  <c r="DU6" i="5"/>
  <c r="DU6" i="3"/>
  <c r="DS6" i="4"/>
  <c r="DR6" i="4"/>
  <c r="DQ6" i="4"/>
  <c r="DS6" i="5"/>
  <c r="DR6" i="5"/>
  <c r="DQ6" i="5"/>
  <c r="DS6" i="3"/>
  <c r="DR6" i="3"/>
  <c r="DQ6" i="3"/>
  <c r="DT6" i="3" l="1"/>
  <c r="DT6" i="4"/>
  <c r="DT6" i="5"/>
  <c r="DW8" i="5" l="1"/>
  <c r="DX8" i="5"/>
  <c r="DW9" i="5"/>
  <c r="DX9" i="5"/>
  <c r="DW10" i="5"/>
  <c r="DX10" i="5"/>
  <c r="DW11" i="5"/>
  <c r="DX11" i="5"/>
  <c r="DW12" i="5"/>
  <c r="DX12" i="5"/>
  <c r="DW13" i="5"/>
  <c r="DX13" i="5"/>
  <c r="DW14" i="5"/>
  <c r="DX14" i="5"/>
  <c r="DW15" i="5"/>
  <c r="DX15" i="5"/>
  <c r="DW16" i="5"/>
  <c r="DX16" i="5"/>
  <c r="DW17" i="5"/>
  <c r="DX17" i="5"/>
  <c r="DW18" i="5"/>
  <c r="DX18" i="5"/>
  <c r="DW19" i="5"/>
  <c r="DX19" i="5"/>
  <c r="DW20" i="5"/>
  <c r="DX20" i="5"/>
  <c r="DW21" i="5"/>
  <c r="DX21" i="5"/>
  <c r="DW23" i="5"/>
  <c r="DX23" i="5"/>
  <c r="DW24" i="5"/>
  <c r="DX24" i="5"/>
  <c r="DW26" i="5"/>
  <c r="DX26" i="5"/>
  <c r="DW27" i="5"/>
  <c r="DX27" i="5"/>
  <c r="DW28" i="5"/>
  <c r="DX28" i="5"/>
  <c r="DW29" i="5"/>
  <c r="DX29" i="5"/>
  <c r="DW30" i="5"/>
  <c r="DX30" i="5"/>
  <c r="DW31" i="5"/>
  <c r="DX31" i="5"/>
  <c r="DW32" i="5"/>
  <c r="DX32" i="5"/>
  <c r="DW33" i="5"/>
  <c r="DX33" i="5"/>
  <c r="DW35" i="5"/>
  <c r="DX35" i="5"/>
  <c r="DW36" i="5"/>
  <c r="DX36" i="5"/>
  <c r="DW37" i="5"/>
  <c r="DX37" i="5"/>
  <c r="DW38" i="5"/>
  <c r="DX38" i="5"/>
  <c r="DW39" i="5"/>
  <c r="DX39" i="5"/>
  <c r="DW40" i="5"/>
  <c r="DX40" i="5"/>
  <c r="DW41" i="5"/>
  <c r="DX41" i="5"/>
  <c r="DW42" i="5"/>
  <c r="DX42" i="5"/>
  <c r="DW43" i="5"/>
  <c r="DX43" i="5"/>
  <c r="DW44" i="5"/>
  <c r="DX44" i="5"/>
  <c r="DW45" i="5"/>
  <c r="DX45" i="5"/>
  <c r="DW46" i="5"/>
  <c r="DX46" i="5"/>
  <c r="DW47" i="5"/>
  <c r="DX47" i="5"/>
  <c r="DW48" i="5"/>
  <c r="DX48" i="5"/>
  <c r="DW49" i="5"/>
  <c r="DX49" i="5"/>
  <c r="DW50" i="5"/>
  <c r="DX50" i="5"/>
  <c r="DW51" i="5"/>
  <c r="DX51" i="5"/>
  <c r="DW52" i="5"/>
  <c r="DX52" i="5"/>
  <c r="DW53" i="5"/>
  <c r="DX53" i="5"/>
  <c r="DW54" i="5"/>
  <c r="DX54" i="5"/>
  <c r="DW55" i="5"/>
  <c r="DX55" i="5"/>
  <c r="DW56" i="5"/>
  <c r="DX56" i="5"/>
  <c r="DW57" i="5"/>
  <c r="DX57" i="5"/>
  <c r="DW58" i="5"/>
  <c r="DX58" i="5"/>
  <c r="DW59" i="5"/>
  <c r="DX59" i="5"/>
  <c r="DW60" i="5"/>
  <c r="DX60" i="5"/>
  <c r="DW61" i="5"/>
  <c r="DX61" i="5"/>
  <c r="DW62" i="5"/>
  <c r="DX62" i="5"/>
  <c r="DW63" i="5"/>
  <c r="DX63" i="5"/>
  <c r="DW64" i="5"/>
  <c r="DX64" i="5"/>
  <c r="DW65" i="5"/>
  <c r="DX65" i="5"/>
  <c r="DW66" i="5"/>
  <c r="DX66" i="5"/>
  <c r="DW67" i="5"/>
  <c r="DX67" i="5"/>
  <c r="DW68" i="5"/>
  <c r="DX68" i="5"/>
  <c r="DW69" i="5"/>
  <c r="DX69" i="5"/>
  <c r="DW70" i="5"/>
  <c r="DX70" i="5"/>
  <c r="DW71" i="5"/>
  <c r="DX71" i="5"/>
  <c r="DW72" i="5"/>
  <c r="DX72" i="5"/>
  <c r="DW73" i="5"/>
  <c r="DX73" i="5"/>
  <c r="DW74" i="5"/>
  <c r="DX74" i="5"/>
  <c r="DW75" i="5"/>
  <c r="DX75" i="5"/>
  <c r="DW76" i="5"/>
  <c r="DX76" i="5"/>
  <c r="DW77" i="5"/>
  <c r="DX77" i="5"/>
  <c r="DW78" i="5"/>
  <c r="DX78" i="5"/>
  <c r="DW79" i="5"/>
  <c r="DX79" i="5"/>
  <c r="DW80" i="5"/>
  <c r="DX80" i="5"/>
  <c r="DW81" i="5"/>
  <c r="DX81" i="5"/>
  <c r="DW82" i="5"/>
  <c r="DX82" i="5"/>
  <c r="DW83" i="5"/>
  <c r="DX83" i="5"/>
  <c r="DW84" i="5"/>
  <c r="DX84" i="5"/>
  <c r="DW85" i="5"/>
  <c r="DX85" i="5"/>
  <c r="DW86" i="5"/>
  <c r="DX86" i="5"/>
  <c r="DW87" i="5"/>
  <c r="DX87" i="5"/>
  <c r="DW88" i="5"/>
  <c r="DX88" i="5"/>
  <c r="DW89" i="5"/>
  <c r="DX89" i="5"/>
  <c r="DW90" i="5"/>
  <c r="DX90" i="5"/>
  <c r="DW91" i="5"/>
  <c r="DX91" i="5"/>
  <c r="DW92" i="5"/>
  <c r="DX92" i="5"/>
  <c r="DW93" i="5"/>
  <c r="DX93" i="5"/>
  <c r="DW94" i="5"/>
  <c r="DX94" i="5"/>
  <c r="DW95" i="5"/>
  <c r="DX95" i="5"/>
  <c r="DW96" i="5"/>
  <c r="DX96" i="5"/>
  <c r="DW97" i="5"/>
  <c r="DX97" i="5"/>
  <c r="DW98" i="5"/>
  <c r="DX98" i="5"/>
  <c r="DW99" i="5"/>
  <c r="DX99" i="5"/>
  <c r="DW100" i="5"/>
  <c r="DX100" i="5"/>
  <c r="DW102" i="5"/>
  <c r="DX102" i="5"/>
  <c r="DW103" i="5"/>
  <c r="DX103" i="5"/>
  <c r="DW104" i="5"/>
  <c r="DX104" i="5"/>
  <c r="DW105" i="5"/>
  <c r="DX105" i="5"/>
  <c r="DW106" i="5"/>
  <c r="DX106" i="5"/>
  <c r="DW107" i="5"/>
  <c r="DX107" i="5"/>
  <c r="DW108" i="5"/>
  <c r="DX108" i="5"/>
  <c r="DW109" i="5"/>
  <c r="DX109" i="5"/>
  <c r="DW110" i="5"/>
  <c r="DX110" i="5"/>
  <c r="DW111" i="5"/>
  <c r="DX111" i="5"/>
  <c r="DW112" i="5"/>
  <c r="DX112" i="5"/>
  <c r="DW113" i="5"/>
  <c r="DX113" i="5"/>
  <c r="DW114" i="5"/>
  <c r="DX114" i="5"/>
  <c r="DW115" i="5"/>
  <c r="DX115" i="5"/>
  <c r="DW116" i="5"/>
  <c r="DX116" i="5"/>
  <c r="DW117" i="5"/>
  <c r="DX117" i="5"/>
  <c r="DW118" i="5"/>
  <c r="DX118" i="5"/>
  <c r="DW119" i="5"/>
  <c r="DX119" i="5"/>
  <c r="DW120" i="5"/>
  <c r="DX120" i="5"/>
  <c r="DW121" i="5"/>
  <c r="DX121" i="5"/>
  <c r="DW122" i="5"/>
  <c r="DX122" i="5"/>
  <c r="DW123" i="5"/>
  <c r="DX123" i="5"/>
  <c r="DW124" i="5"/>
  <c r="DX124" i="5"/>
  <c r="DW125" i="5"/>
  <c r="DX125" i="5"/>
  <c r="DW126" i="5"/>
  <c r="DX126" i="5"/>
  <c r="DW127" i="5"/>
  <c r="DX127" i="5"/>
  <c r="DW128" i="5"/>
  <c r="DX128" i="5"/>
  <c r="DW129" i="5"/>
  <c r="DX129" i="5"/>
  <c r="DW130" i="5"/>
  <c r="DX130" i="5"/>
  <c r="DW131" i="5"/>
  <c r="DX131" i="5"/>
  <c r="DW132" i="5"/>
  <c r="DX132" i="5"/>
  <c r="DW133" i="5"/>
  <c r="DX133" i="5"/>
  <c r="DW134" i="5"/>
  <c r="DX134" i="5"/>
  <c r="DW135" i="5"/>
  <c r="DX135" i="5"/>
  <c r="DW136" i="5"/>
  <c r="DX136" i="5"/>
  <c r="DW137" i="5"/>
  <c r="DX137" i="5"/>
  <c r="DW138" i="5"/>
  <c r="DX138" i="5"/>
  <c r="DW139" i="5"/>
  <c r="DX139" i="5"/>
  <c r="DW140" i="5"/>
  <c r="DX140" i="5"/>
  <c r="DW141" i="5"/>
  <c r="DX141" i="5"/>
  <c r="DW142" i="5"/>
  <c r="DX142" i="5"/>
  <c r="DW143" i="5"/>
  <c r="DX143" i="5"/>
  <c r="DW144" i="5"/>
  <c r="DX144" i="5"/>
  <c r="DW145" i="5"/>
  <c r="DX145" i="5"/>
  <c r="DW146" i="5"/>
  <c r="DX146" i="5"/>
  <c r="DW147" i="5"/>
  <c r="DX147" i="5"/>
  <c r="DW148" i="5"/>
  <c r="DX148" i="5"/>
  <c r="DW149" i="5"/>
  <c r="DX149" i="5"/>
  <c r="DW150" i="5"/>
  <c r="DX150" i="5"/>
  <c r="DW151" i="5"/>
  <c r="DX151" i="5"/>
  <c r="DW152" i="5"/>
  <c r="DX152" i="5"/>
  <c r="DW153" i="5"/>
  <c r="DX153" i="5"/>
  <c r="DW154" i="5"/>
  <c r="DX154" i="5"/>
  <c r="DW155" i="5"/>
  <c r="DX155" i="5"/>
  <c r="DW156" i="5"/>
  <c r="DX156" i="5"/>
  <c r="DW157" i="5"/>
  <c r="DX157" i="5"/>
  <c r="DW158" i="5"/>
  <c r="DX158" i="5"/>
  <c r="DW159" i="5"/>
  <c r="DX159" i="5"/>
  <c r="DW160" i="5"/>
  <c r="DX160" i="5"/>
  <c r="DW161" i="5"/>
  <c r="DX161" i="5"/>
  <c r="DW162" i="5"/>
  <c r="DX162" i="5"/>
  <c r="DW163" i="5"/>
  <c r="DX163" i="5"/>
  <c r="DW164" i="5"/>
  <c r="DX164" i="5"/>
  <c r="DW165" i="5"/>
  <c r="DX165" i="5"/>
  <c r="DW166" i="5"/>
  <c r="DX166" i="5"/>
  <c r="DW167" i="5"/>
  <c r="DX167" i="5"/>
  <c r="DW168" i="5"/>
  <c r="DX168" i="5"/>
  <c r="DW169" i="5"/>
  <c r="DX169" i="5"/>
  <c r="DW170" i="5"/>
  <c r="DX170" i="5"/>
  <c r="DW171" i="5"/>
  <c r="DX171" i="5"/>
  <c r="DW172" i="5"/>
  <c r="DX172" i="5"/>
  <c r="DW173" i="5"/>
  <c r="DX173" i="5"/>
  <c r="DW174" i="5"/>
  <c r="DX174" i="5"/>
  <c r="DW175" i="5"/>
  <c r="DX175" i="5"/>
  <c r="DW176" i="5"/>
  <c r="DX176" i="5"/>
  <c r="DW177" i="5"/>
  <c r="DX177" i="5"/>
  <c r="DW178" i="5"/>
  <c r="DX178" i="5"/>
  <c r="DW179" i="5"/>
  <c r="DX179" i="5"/>
  <c r="DW180" i="5"/>
  <c r="DX180" i="5"/>
  <c r="DW181" i="5"/>
  <c r="DX181" i="5"/>
  <c r="DW182" i="5"/>
  <c r="DX182" i="5"/>
  <c r="DW183" i="5"/>
  <c r="DX183" i="5"/>
  <c r="DW184" i="5"/>
  <c r="DX184" i="5"/>
  <c r="DW185" i="5"/>
  <c r="DX185" i="5"/>
  <c r="DW186" i="5"/>
  <c r="DX186" i="5"/>
  <c r="DW187" i="5"/>
  <c r="DX187" i="5"/>
  <c r="DW188" i="5"/>
  <c r="DX188" i="5"/>
  <c r="DW189" i="5"/>
  <c r="DX189" i="5"/>
  <c r="DW190" i="5"/>
  <c r="DX190" i="5"/>
  <c r="DW191" i="5"/>
  <c r="DX191" i="5"/>
  <c r="DW192" i="5"/>
  <c r="DX192" i="5"/>
  <c r="DW193" i="5"/>
  <c r="DX193" i="5"/>
  <c r="DW194" i="5"/>
  <c r="DX194" i="5"/>
  <c r="DW195" i="5"/>
  <c r="DX195" i="5"/>
  <c r="DW196" i="5"/>
  <c r="DX196" i="5"/>
  <c r="DW197" i="5"/>
  <c r="DX197" i="5"/>
  <c r="DW198" i="5"/>
  <c r="DX198" i="5"/>
  <c r="DW199" i="5"/>
  <c r="DX199" i="5"/>
  <c r="DW200" i="5"/>
  <c r="DX200" i="5"/>
  <c r="DW201" i="5"/>
  <c r="DX201" i="5"/>
  <c r="DW202" i="5"/>
  <c r="DX202" i="5"/>
  <c r="DW203" i="5"/>
  <c r="DX203" i="5"/>
  <c r="DW204" i="5"/>
  <c r="DX204" i="5"/>
  <c r="DW205" i="5"/>
  <c r="DX205" i="5"/>
  <c r="DW206" i="5"/>
  <c r="DX206" i="5"/>
  <c r="DW207" i="5"/>
  <c r="DX207" i="5"/>
  <c r="DW208" i="5"/>
  <c r="DX208" i="5"/>
  <c r="DW209" i="5"/>
  <c r="DX209" i="5"/>
  <c r="DW210" i="5"/>
  <c r="DX210" i="5"/>
  <c r="DW211" i="5"/>
  <c r="DX211" i="5"/>
  <c r="DW212" i="5"/>
  <c r="DX212" i="5"/>
  <c r="DW213" i="5"/>
  <c r="DX213" i="5"/>
  <c r="DW214" i="5"/>
  <c r="DX214" i="5"/>
  <c r="DW215" i="5"/>
  <c r="DX215" i="5"/>
  <c r="DW216" i="5"/>
  <c r="DX216" i="5"/>
  <c r="DW217" i="5"/>
  <c r="DX217" i="5"/>
  <c r="DW218" i="5"/>
  <c r="DX218" i="5"/>
  <c r="DW219" i="5"/>
  <c r="DX219" i="5"/>
  <c r="DW220" i="5"/>
  <c r="DX220" i="5"/>
  <c r="DW221" i="5"/>
  <c r="DX221" i="5"/>
  <c r="DW222" i="5"/>
  <c r="DX222" i="5"/>
  <c r="DW223" i="5"/>
  <c r="DX223" i="5"/>
  <c r="DW224" i="5"/>
  <c r="DX224" i="5"/>
  <c r="DW225" i="5"/>
  <c r="DX225" i="5"/>
  <c r="DW226" i="5"/>
  <c r="DX226" i="5"/>
  <c r="DW227" i="5"/>
  <c r="DX227" i="5"/>
  <c r="DW228" i="5"/>
  <c r="DX228" i="5"/>
  <c r="DW229" i="5"/>
  <c r="DX229" i="5"/>
  <c r="DW230" i="5"/>
  <c r="DX230" i="5"/>
  <c r="DW231" i="5"/>
  <c r="DX231" i="5"/>
  <c r="DW232" i="5"/>
  <c r="DX232" i="5"/>
  <c r="DW233" i="5"/>
  <c r="DX233" i="5"/>
  <c r="DW234" i="5"/>
  <c r="DX234" i="5"/>
  <c r="DW235" i="5"/>
  <c r="DX235" i="5"/>
  <c r="DW236" i="5"/>
  <c r="DX236" i="5"/>
  <c r="DW237" i="5"/>
  <c r="DX237" i="5"/>
  <c r="DW238" i="5"/>
  <c r="DX238" i="5"/>
  <c r="DW239" i="5"/>
  <c r="DX239" i="5"/>
  <c r="DW240" i="5"/>
  <c r="DX240" i="5"/>
  <c r="DW241" i="5"/>
  <c r="DX241" i="5"/>
  <c r="DW242" i="5"/>
  <c r="DX242" i="5"/>
  <c r="DW243" i="5"/>
  <c r="DX243" i="5"/>
  <c r="DW244" i="5"/>
  <c r="DX244" i="5"/>
  <c r="DW245" i="5"/>
  <c r="DX245" i="5"/>
  <c r="DW246" i="5"/>
  <c r="DX246" i="5"/>
  <c r="DW247" i="5"/>
  <c r="DX247" i="5"/>
  <c r="DW248" i="5"/>
  <c r="DX248" i="5"/>
  <c r="DW249" i="5"/>
  <c r="DX249" i="5"/>
  <c r="DW250" i="5"/>
  <c r="DX250" i="5"/>
  <c r="DW251" i="5"/>
  <c r="DX251" i="5"/>
  <c r="DW252" i="5"/>
  <c r="DX252" i="5"/>
  <c r="DW253" i="5"/>
  <c r="DX253" i="5"/>
  <c r="DW254" i="5"/>
  <c r="DX254" i="5"/>
  <c r="DW255" i="5"/>
  <c r="DX255" i="5"/>
  <c r="DW256" i="5"/>
  <c r="DX256" i="5"/>
  <c r="DW257" i="5"/>
  <c r="DX257" i="5"/>
  <c r="DW258" i="5"/>
  <c r="DX258" i="5"/>
  <c r="DW259" i="5"/>
  <c r="DX259" i="5"/>
  <c r="DW260" i="5"/>
  <c r="DX260" i="5"/>
  <c r="DW261" i="5"/>
  <c r="DX261" i="5"/>
  <c r="DW262" i="5"/>
  <c r="DX262" i="5"/>
  <c r="DW263" i="5"/>
  <c r="DX263" i="5"/>
  <c r="DW264" i="5"/>
  <c r="DX264" i="5"/>
  <c r="DW265" i="5"/>
  <c r="DX265" i="5"/>
  <c r="DW266" i="5"/>
  <c r="DX266" i="5"/>
  <c r="DW267" i="5"/>
  <c r="DX267" i="5"/>
  <c r="DW268" i="5"/>
  <c r="DX268" i="5"/>
  <c r="DW269" i="5"/>
  <c r="DX269" i="5"/>
  <c r="DW270" i="5"/>
  <c r="DX270" i="5"/>
  <c r="DW271" i="5"/>
  <c r="DX271" i="5"/>
  <c r="DW272" i="5"/>
  <c r="DX272" i="5"/>
  <c r="DW276" i="5"/>
  <c r="DX276" i="5"/>
  <c r="DW277" i="5"/>
  <c r="DX277" i="5"/>
  <c r="DW278" i="5"/>
  <c r="DX278" i="5"/>
  <c r="DW279" i="5"/>
  <c r="DX279" i="5"/>
  <c r="DW280" i="5"/>
  <c r="DX280" i="5"/>
  <c r="DW281" i="5"/>
  <c r="DX281" i="5"/>
  <c r="DW282" i="5"/>
  <c r="DX282" i="5"/>
  <c r="DW283" i="5"/>
  <c r="DX283" i="5"/>
  <c r="DW284" i="5"/>
  <c r="DX284" i="5"/>
  <c r="DW285" i="5"/>
  <c r="DX285" i="5"/>
  <c r="DW286" i="5"/>
  <c r="DX286" i="5"/>
  <c r="DW287" i="5"/>
  <c r="DX287" i="5"/>
  <c r="DW288" i="5"/>
  <c r="DX288" i="5"/>
  <c r="DW289" i="5"/>
  <c r="DX289" i="5"/>
  <c r="DW290" i="5"/>
  <c r="DX290" i="5"/>
  <c r="DW291" i="5"/>
  <c r="DX291" i="5"/>
  <c r="DW292" i="5"/>
  <c r="DX292" i="5"/>
  <c r="DW293" i="5"/>
  <c r="DX293" i="5"/>
  <c r="DW294" i="5"/>
  <c r="DX294" i="5"/>
  <c r="DW295" i="5"/>
  <c r="DX295" i="5"/>
  <c r="DW296" i="5"/>
  <c r="DX296" i="5"/>
  <c r="DW297" i="5"/>
  <c r="DX297" i="5"/>
  <c r="DW298" i="5"/>
  <c r="DX298" i="5"/>
  <c r="DW299" i="5"/>
  <c r="DX299" i="5"/>
  <c r="DW300" i="5"/>
  <c r="DX300" i="5"/>
  <c r="DW301" i="5"/>
  <c r="DX301" i="5"/>
  <c r="DW302" i="5"/>
  <c r="DX302" i="5"/>
  <c r="DW303" i="5"/>
  <c r="DX303" i="5"/>
  <c r="DW304" i="5"/>
  <c r="DX304" i="5"/>
  <c r="DW305" i="5"/>
  <c r="DX305" i="5"/>
  <c r="DW306" i="5"/>
  <c r="DX306" i="5"/>
  <c r="DW307" i="5"/>
  <c r="DX307" i="5"/>
  <c r="DW308" i="5"/>
  <c r="DX308" i="5"/>
  <c r="DW309" i="5"/>
  <c r="DX309" i="5"/>
  <c r="DW310" i="5"/>
  <c r="DX310" i="5"/>
  <c r="DW311" i="5"/>
  <c r="DX311" i="5"/>
  <c r="DW312" i="5"/>
  <c r="DX312" i="5"/>
  <c r="DW313" i="5"/>
  <c r="DX313" i="5"/>
  <c r="DW314" i="5"/>
  <c r="DX314" i="5"/>
  <c r="DW315" i="5"/>
  <c r="DX315" i="5"/>
  <c r="DW316" i="5"/>
  <c r="DX316" i="5"/>
  <c r="DW317" i="5"/>
  <c r="DX317" i="5"/>
  <c r="DW318" i="5"/>
  <c r="DX318" i="5"/>
  <c r="DW319" i="5"/>
  <c r="DX319" i="5"/>
  <c r="DW320" i="5"/>
  <c r="DX320" i="5"/>
  <c r="DW321" i="5"/>
  <c r="DX321" i="5"/>
  <c r="DW322" i="5"/>
  <c r="DX322" i="5"/>
  <c r="DW323" i="5"/>
  <c r="DX323" i="5"/>
  <c r="DW324" i="5"/>
  <c r="DX324" i="5"/>
  <c r="DW325" i="5"/>
  <c r="DX325" i="5"/>
  <c r="DW326" i="5"/>
  <c r="DX326" i="5"/>
  <c r="DW327" i="5"/>
  <c r="DX327" i="5"/>
  <c r="DW328" i="5"/>
  <c r="DX328" i="5"/>
  <c r="DW329" i="5"/>
  <c r="DX329" i="5"/>
  <c r="DW330" i="5"/>
  <c r="DX330" i="5"/>
  <c r="DW331" i="5"/>
  <c r="DX331" i="5"/>
  <c r="DW332" i="5"/>
  <c r="DX332" i="5"/>
  <c r="DW333" i="5"/>
  <c r="DX333" i="5"/>
  <c r="DW334" i="5"/>
  <c r="DX334" i="5"/>
  <c r="DW335" i="5"/>
  <c r="DX335" i="5"/>
  <c r="DW336" i="5"/>
  <c r="DX336" i="5"/>
  <c r="DW337" i="5"/>
  <c r="DX337" i="5"/>
  <c r="DW338" i="5"/>
  <c r="DX338" i="5"/>
  <c r="DW339" i="5"/>
  <c r="DX339" i="5"/>
  <c r="DW340" i="5"/>
  <c r="DX340" i="5"/>
  <c r="DW341" i="5"/>
  <c r="DX341" i="5"/>
  <c r="DW342" i="5"/>
  <c r="DX342" i="5"/>
  <c r="DW343" i="5"/>
  <c r="DX343" i="5"/>
  <c r="DW344" i="5"/>
  <c r="DX344" i="5"/>
  <c r="DW345" i="5"/>
  <c r="DX345" i="5"/>
  <c r="DW346" i="5"/>
  <c r="DX346" i="5"/>
  <c r="DW347" i="5"/>
  <c r="DX347" i="5"/>
  <c r="DW348" i="5"/>
  <c r="DX348" i="5"/>
  <c r="DW349" i="5"/>
  <c r="DX349" i="5"/>
  <c r="DW350" i="5"/>
  <c r="DX350" i="5"/>
  <c r="DW351" i="5"/>
  <c r="DX351" i="5"/>
  <c r="DW352" i="5"/>
  <c r="DX352" i="5"/>
  <c r="DW353" i="5"/>
  <c r="DX353" i="5"/>
  <c r="DW354" i="5"/>
  <c r="DX354" i="5"/>
  <c r="DW355" i="5"/>
  <c r="DX355" i="5"/>
  <c r="DW356" i="5"/>
  <c r="DX356" i="5"/>
  <c r="DW357" i="5"/>
  <c r="DX357" i="5"/>
  <c r="DW358" i="5"/>
  <c r="DX358" i="5"/>
  <c r="DW359" i="5"/>
  <c r="DX359" i="5"/>
  <c r="DW360" i="5"/>
  <c r="DX360" i="5"/>
  <c r="DW361" i="5"/>
  <c r="DX361" i="5"/>
  <c r="DW362" i="5"/>
  <c r="DX362" i="5"/>
  <c r="DW363" i="5"/>
  <c r="DX363" i="5"/>
  <c r="DW364" i="5"/>
  <c r="DX364" i="5"/>
  <c r="DW365" i="5"/>
  <c r="DX365" i="5"/>
  <c r="DW366" i="5"/>
  <c r="DX366" i="5"/>
  <c r="DW367" i="5"/>
  <c r="DX367" i="5"/>
  <c r="DW368" i="5"/>
  <c r="DX368" i="5"/>
  <c r="DW369" i="5"/>
  <c r="DX369" i="5"/>
  <c r="DW370" i="5"/>
  <c r="DX370" i="5"/>
  <c r="DW371" i="5"/>
  <c r="DX371" i="5"/>
  <c r="DW372" i="5"/>
  <c r="DX372" i="5"/>
  <c r="DW373" i="5"/>
  <c r="DX373" i="5"/>
  <c r="DW374" i="5"/>
  <c r="DX374" i="5"/>
  <c r="DW375" i="5"/>
  <c r="DX375" i="5"/>
  <c r="DW376" i="5"/>
  <c r="DX376" i="5"/>
  <c r="DW377" i="5"/>
  <c r="DX377" i="5"/>
  <c r="DW378" i="5"/>
  <c r="DX378" i="5"/>
  <c r="DW379" i="5"/>
  <c r="DX379" i="5"/>
  <c r="DW380" i="5"/>
  <c r="DX380" i="5"/>
  <c r="DW381" i="5"/>
  <c r="DX381" i="5"/>
  <c r="DW382" i="5"/>
  <c r="DX382" i="5"/>
  <c r="DW383" i="5"/>
  <c r="DX383" i="5"/>
  <c r="DW384" i="5"/>
  <c r="DX384" i="5"/>
  <c r="DW385" i="5"/>
  <c r="DX385" i="5"/>
  <c r="DW386" i="5"/>
  <c r="DX386" i="5"/>
  <c r="DW387" i="5"/>
  <c r="DX387" i="5"/>
  <c r="DW388" i="5"/>
  <c r="DX388" i="5"/>
  <c r="DW389" i="5"/>
  <c r="DX389" i="5"/>
  <c r="DW390" i="5"/>
  <c r="DX390" i="5"/>
  <c r="DW391" i="5"/>
  <c r="DX391" i="5"/>
  <c r="DW392" i="5"/>
  <c r="DX392" i="5"/>
  <c r="DW393" i="5"/>
  <c r="DX393" i="5"/>
  <c r="DW394" i="5"/>
  <c r="DX394" i="5"/>
  <c r="DW395" i="5"/>
  <c r="DX395" i="5"/>
  <c r="DW396" i="5"/>
  <c r="DX396" i="5"/>
  <c r="DW397" i="5"/>
  <c r="DX397" i="5"/>
  <c r="DW398" i="5"/>
  <c r="DX398" i="5"/>
  <c r="DW399" i="5"/>
  <c r="DX399" i="5"/>
  <c r="DW400" i="5"/>
  <c r="DX400" i="5"/>
  <c r="DW401" i="5"/>
  <c r="DX401" i="5"/>
  <c r="DW402" i="5"/>
  <c r="DX402" i="5"/>
  <c r="DW403" i="5"/>
  <c r="DX403" i="5"/>
  <c r="DW404" i="5"/>
  <c r="DX404" i="5"/>
  <c r="DW405" i="5"/>
  <c r="DX405" i="5"/>
  <c r="DW406" i="5"/>
  <c r="DX406" i="5"/>
  <c r="DW407" i="5"/>
  <c r="DX407" i="5"/>
  <c r="DW408" i="5"/>
  <c r="DX408" i="5"/>
  <c r="DW409" i="5"/>
  <c r="DX409" i="5"/>
  <c r="DW410" i="5"/>
  <c r="DX410" i="5"/>
  <c r="DW411" i="5"/>
  <c r="DX411" i="5"/>
  <c r="DW412" i="5"/>
  <c r="DX412" i="5"/>
  <c r="DW413" i="5"/>
  <c r="DX413" i="5"/>
  <c r="DW414" i="5"/>
  <c r="DX414" i="5"/>
  <c r="DW415" i="5"/>
  <c r="DX415" i="5"/>
  <c r="DW416" i="5"/>
  <c r="DX416" i="5"/>
  <c r="DW417" i="5"/>
  <c r="DX417" i="5"/>
  <c r="DW418" i="5"/>
  <c r="DX418" i="5"/>
  <c r="DW419" i="5"/>
  <c r="DX419" i="5"/>
  <c r="DW420" i="5"/>
  <c r="DX420" i="5"/>
  <c r="DW421" i="5"/>
  <c r="DX421" i="5"/>
  <c r="DW422" i="5"/>
  <c r="DX422" i="5"/>
  <c r="DW423" i="5"/>
  <c r="DX423" i="5"/>
  <c r="DW424" i="5"/>
  <c r="DX424" i="5"/>
  <c r="DX7" i="5"/>
  <c r="DW7" i="5"/>
  <c r="DW8" i="4"/>
  <c r="DX8" i="4"/>
  <c r="DW9" i="4"/>
  <c r="DX9" i="4"/>
  <c r="DW10" i="4"/>
  <c r="DX10" i="4"/>
  <c r="DW11" i="4"/>
  <c r="DX11" i="4"/>
  <c r="DW12" i="4"/>
  <c r="DX12" i="4"/>
  <c r="DW13" i="4"/>
  <c r="DX13" i="4"/>
  <c r="DW14" i="4"/>
  <c r="DX14" i="4"/>
  <c r="DW15" i="4"/>
  <c r="DX15" i="4"/>
  <c r="DW16" i="4"/>
  <c r="DX16" i="4"/>
  <c r="DW17" i="4"/>
  <c r="DX17" i="4"/>
  <c r="DW18" i="4"/>
  <c r="DX18" i="4"/>
  <c r="DW19" i="4"/>
  <c r="DX19" i="4"/>
  <c r="DW20" i="4"/>
  <c r="DX20" i="4"/>
  <c r="DW21" i="4"/>
  <c r="DX21" i="4"/>
  <c r="DW22" i="4"/>
  <c r="DX22" i="4"/>
  <c r="DW23" i="4"/>
  <c r="DX23" i="4"/>
  <c r="DW24" i="4"/>
  <c r="DX24" i="4"/>
  <c r="DW25" i="4"/>
  <c r="DX25" i="4"/>
  <c r="DW26" i="4"/>
  <c r="DX26" i="4"/>
  <c r="DW27" i="4"/>
  <c r="DX27" i="4"/>
  <c r="DW28" i="4"/>
  <c r="DX28" i="4"/>
  <c r="DW29" i="4"/>
  <c r="DX29" i="4"/>
  <c r="DW30" i="4"/>
  <c r="DX30" i="4"/>
  <c r="DW31" i="4"/>
  <c r="DX31" i="4"/>
  <c r="DW32" i="4"/>
  <c r="DX32" i="4"/>
  <c r="DW33" i="4"/>
  <c r="DX33" i="4"/>
  <c r="DW34" i="4"/>
  <c r="DX34" i="4"/>
  <c r="DW35" i="4"/>
  <c r="DX35" i="4"/>
  <c r="DW36" i="4"/>
  <c r="DX36" i="4"/>
  <c r="DW37" i="4"/>
  <c r="DX37" i="4"/>
  <c r="DW38" i="4"/>
  <c r="DX38" i="4"/>
  <c r="DW39" i="4"/>
  <c r="DX39" i="4"/>
  <c r="DW40" i="4"/>
  <c r="DX40" i="4"/>
  <c r="DW41" i="4"/>
  <c r="DX41" i="4"/>
  <c r="DW42" i="4"/>
  <c r="DX42" i="4"/>
  <c r="DW43" i="4"/>
  <c r="DX43" i="4"/>
  <c r="DW44" i="4"/>
  <c r="DX44" i="4"/>
  <c r="DW45" i="4"/>
  <c r="DX45" i="4"/>
  <c r="DW46" i="4"/>
  <c r="DX46" i="4"/>
  <c r="DW47" i="4"/>
  <c r="DX47" i="4"/>
  <c r="DW48" i="4"/>
  <c r="DX48" i="4"/>
  <c r="DW49" i="4"/>
  <c r="DX49" i="4"/>
  <c r="DW50" i="4"/>
  <c r="DX50" i="4"/>
  <c r="DW51" i="4"/>
  <c r="DX51" i="4"/>
  <c r="DW52" i="4"/>
  <c r="DX52" i="4"/>
  <c r="DW53" i="4"/>
  <c r="DX53" i="4"/>
  <c r="DW54" i="4"/>
  <c r="DX54" i="4"/>
  <c r="DW55" i="4"/>
  <c r="DX55" i="4"/>
  <c r="DW56" i="4"/>
  <c r="DX56" i="4"/>
  <c r="DW57" i="4"/>
  <c r="DX57" i="4"/>
  <c r="DW58" i="4"/>
  <c r="DX58" i="4"/>
  <c r="DW59" i="4"/>
  <c r="DX59" i="4"/>
  <c r="DW60" i="4"/>
  <c r="DX60" i="4"/>
  <c r="DW61" i="4"/>
  <c r="DX61" i="4"/>
  <c r="DW62" i="4"/>
  <c r="DX62" i="4"/>
  <c r="DW63" i="4"/>
  <c r="DX63" i="4"/>
  <c r="DW64" i="4"/>
  <c r="DX64" i="4"/>
  <c r="DW65" i="4"/>
  <c r="DX65" i="4"/>
  <c r="DW66" i="4"/>
  <c r="DX66" i="4"/>
  <c r="DW67" i="4"/>
  <c r="DX67" i="4"/>
  <c r="DW68" i="4"/>
  <c r="DX68" i="4"/>
  <c r="DW69" i="4"/>
  <c r="DX69" i="4"/>
  <c r="DW70" i="4"/>
  <c r="DX70" i="4"/>
  <c r="DW71" i="4"/>
  <c r="DX71" i="4"/>
  <c r="DW72" i="4"/>
  <c r="DX72" i="4"/>
  <c r="DW73" i="4"/>
  <c r="DX73" i="4"/>
  <c r="DW74" i="4"/>
  <c r="DX74" i="4"/>
  <c r="DW75" i="4"/>
  <c r="DX75" i="4"/>
  <c r="DW76" i="4"/>
  <c r="DX76" i="4"/>
  <c r="DW77" i="4"/>
  <c r="DX77" i="4"/>
  <c r="DW78" i="4"/>
  <c r="DX78" i="4"/>
  <c r="DW79" i="4"/>
  <c r="DX79" i="4"/>
  <c r="DX7" i="4"/>
  <c r="DW7" i="4"/>
  <c r="DX8" i="3"/>
  <c r="DX9" i="3"/>
  <c r="DX10" i="3"/>
  <c r="DX11" i="3"/>
  <c r="DX12" i="3"/>
  <c r="DX13" i="3"/>
  <c r="DX14" i="3"/>
  <c r="DX15" i="3"/>
  <c r="DX16" i="3"/>
  <c r="DX17" i="3"/>
  <c r="DX18" i="3"/>
  <c r="DX19" i="3"/>
  <c r="DX20" i="3"/>
  <c r="DX21" i="3"/>
  <c r="DX22" i="3"/>
  <c r="DX23" i="3"/>
  <c r="DX24" i="3"/>
  <c r="DX25" i="3"/>
  <c r="DX26" i="3"/>
  <c r="DX27" i="3"/>
  <c r="DX28" i="3"/>
  <c r="DX29" i="3"/>
  <c r="DX30" i="3"/>
  <c r="DX31" i="3"/>
  <c r="DX32" i="3"/>
  <c r="DX33" i="3"/>
  <c r="DX34" i="3"/>
  <c r="DX35" i="3"/>
  <c r="DX36" i="3"/>
  <c r="DX37" i="3"/>
  <c r="DX38" i="3"/>
  <c r="DX39" i="3"/>
  <c r="DX40" i="3"/>
  <c r="DX41" i="3"/>
  <c r="DX42" i="3"/>
  <c r="DX43" i="3"/>
  <c r="DX44" i="3"/>
  <c r="DX45" i="3"/>
  <c r="DX46" i="3"/>
  <c r="DX47" i="3"/>
  <c r="DX48" i="3"/>
  <c r="DX49" i="3"/>
  <c r="DX50" i="3"/>
  <c r="DX51" i="3"/>
  <c r="DX52" i="3"/>
  <c r="DX53" i="3"/>
  <c r="DX54" i="3"/>
  <c r="DX55" i="3"/>
  <c r="DX56" i="3"/>
  <c r="DX57" i="3"/>
  <c r="DX58" i="3"/>
  <c r="DX59" i="3"/>
  <c r="DX60" i="3"/>
  <c r="DX61" i="3"/>
  <c r="DX62" i="3"/>
  <c r="DX63" i="3"/>
  <c r="DX64" i="3"/>
  <c r="DX65" i="3"/>
  <c r="DX66" i="3"/>
  <c r="DX67" i="3"/>
  <c r="DX68" i="3"/>
  <c r="DX69" i="3"/>
  <c r="DX70" i="3"/>
  <c r="DX71" i="3"/>
  <c r="DX72" i="3"/>
  <c r="DX73" i="3"/>
  <c r="DX74" i="3"/>
  <c r="DX75" i="3"/>
  <c r="DX76" i="3"/>
  <c r="DX77" i="3"/>
  <c r="DX78" i="3"/>
  <c r="DX79" i="3"/>
  <c r="DX80" i="3"/>
  <c r="DX81" i="3"/>
  <c r="DX82" i="3"/>
  <c r="DX83" i="3"/>
  <c r="DX84" i="3"/>
  <c r="DX85" i="3"/>
  <c r="DX86" i="3"/>
  <c r="DX87" i="3"/>
  <c r="DX88" i="3"/>
  <c r="DX89" i="3"/>
  <c r="DX90" i="3"/>
  <c r="DX91" i="3"/>
  <c r="DX92" i="3"/>
  <c r="DX7" i="3"/>
  <c r="DW8" i="3"/>
  <c r="DW9" i="3"/>
  <c r="DW10" i="3"/>
  <c r="DW11" i="3"/>
  <c r="DW12" i="3"/>
  <c r="DW13" i="3"/>
  <c r="DW14" i="3"/>
  <c r="DW15" i="3"/>
  <c r="DW16" i="3"/>
  <c r="DW17" i="3"/>
  <c r="DW18" i="3"/>
  <c r="DW19"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7" i="3"/>
  <c r="DW8" i="2"/>
  <c r="DX8" i="2"/>
  <c r="DW9" i="2"/>
  <c r="DX9" i="2"/>
  <c r="DW10" i="2"/>
  <c r="DX10" i="2"/>
  <c r="DW11" i="2"/>
  <c r="DX11" i="2"/>
  <c r="DW12" i="2"/>
  <c r="DX12" i="2"/>
  <c r="DW13" i="2"/>
  <c r="DX13" i="2"/>
  <c r="DW14" i="2"/>
  <c r="DX14" i="2"/>
  <c r="DW15" i="2"/>
  <c r="DX15" i="2"/>
  <c r="DW16" i="2"/>
  <c r="DX16" i="2"/>
  <c r="DW17" i="2"/>
  <c r="DX17" i="2"/>
  <c r="DW18" i="2"/>
  <c r="DX18" i="2"/>
  <c r="DW19" i="2"/>
  <c r="DX19" i="2"/>
  <c r="DW20" i="2"/>
  <c r="DX20" i="2"/>
  <c r="DW21" i="2"/>
  <c r="DX21" i="2"/>
  <c r="DW22" i="2"/>
  <c r="DX22" i="2"/>
  <c r="DW23" i="2"/>
  <c r="DX23" i="2"/>
  <c r="DW24" i="2"/>
  <c r="DX24" i="2"/>
  <c r="DW25" i="2"/>
  <c r="DX25" i="2"/>
  <c r="DW26" i="2"/>
  <c r="DX26" i="2"/>
  <c r="DW27" i="2"/>
  <c r="DX27" i="2"/>
  <c r="DW28" i="2"/>
  <c r="DX28" i="2"/>
  <c r="DW29" i="2"/>
  <c r="DX29" i="2"/>
  <c r="DW30" i="2"/>
  <c r="DX30" i="2"/>
  <c r="DW31" i="2"/>
  <c r="DX31" i="2"/>
  <c r="DW32" i="2"/>
  <c r="DX32" i="2"/>
  <c r="DW33" i="2"/>
  <c r="DX33" i="2"/>
  <c r="DW34" i="2"/>
  <c r="DX34" i="2"/>
  <c r="DW35" i="2"/>
  <c r="DX35" i="2"/>
  <c r="DW36" i="2"/>
  <c r="DX36" i="2"/>
  <c r="DW38" i="2"/>
  <c r="DX38" i="2"/>
  <c r="DW39" i="2"/>
  <c r="DX39" i="2"/>
  <c r="DW40" i="2"/>
  <c r="DX40" i="2"/>
  <c r="DW41" i="2"/>
  <c r="DX41" i="2"/>
  <c r="DW42" i="2"/>
  <c r="DX42" i="2"/>
  <c r="DW43" i="2"/>
  <c r="DX43" i="2"/>
  <c r="DW44" i="2"/>
  <c r="DX44" i="2"/>
  <c r="DW45" i="2"/>
  <c r="DX45" i="2"/>
  <c r="DW46" i="2"/>
  <c r="DX46" i="2"/>
  <c r="DW47" i="2"/>
  <c r="DX47" i="2"/>
  <c r="DW48" i="2"/>
  <c r="DX48" i="2"/>
  <c r="DW49" i="2"/>
  <c r="DX49" i="2"/>
  <c r="DW50" i="2"/>
  <c r="DX50" i="2"/>
  <c r="DW51" i="2"/>
  <c r="DX51" i="2"/>
  <c r="DW52" i="2"/>
  <c r="DX52" i="2"/>
  <c r="DW53" i="2"/>
  <c r="DX53" i="2"/>
  <c r="DW54" i="2"/>
  <c r="DX54" i="2"/>
  <c r="DW55" i="2"/>
  <c r="DX55" i="2"/>
  <c r="DW56" i="2"/>
  <c r="DX56" i="2"/>
  <c r="DW58" i="2"/>
  <c r="DX58" i="2"/>
  <c r="DW59" i="2"/>
  <c r="DX59" i="2"/>
  <c r="DW60" i="2"/>
  <c r="DX60" i="2"/>
  <c r="DW61" i="2"/>
  <c r="DX61" i="2"/>
  <c r="DW62" i="2"/>
  <c r="DX62" i="2"/>
  <c r="DW63" i="2"/>
  <c r="DX63" i="2"/>
  <c r="DW64" i="2"/>
  <c r="DX64" i="2"/>
  <c r="DW65" i="2"/>
  <c r="DX65" i="2"/>
  <c r="DW66" i="2"/>
  <c r="DX66" i="2"/>
  <c r="DW67" i="2"/>
  <c r="DX67" i="2"/>
  <c r="DW68" i="2"/>
  <c r="DX68" i="2"/>
  <c r="DW69" i="2"/>
  <c r="DX69" i="2"/>
  <c r="DW70" i="2"/>
  <c r="DX70" i="2"/>
  <c r="DW71" i="2"/>
  <c r="DX71" i="2"/>
  <c r="DW72" i="2"/>
  <c r="DX72" i="2"/>
  <c r="DW73" i="2"/>
  <c r="DX73" i="2"/>
  <c r="DW74" i="2"/>
  <c r="DX74" i="2"/>
  <c r="DX7" i="2"/>
  <c r="DW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CK82" i="2" l="1"/>
  <c r="CL82" i="2"/>
  <c r="CM82" i="2"/>
  <c r="CN82" i="2"/>
  <c r="CO82" i="2"/>
  <c r="CP82" i="2"/>
  <c r="CQ82" i="2"/>
  <c r="CR82" i="2"/>
  <c r="CS82" i="2"/>
  <c r="CT82" i="2"/>
  <c r="CU82" i="2"/>
  <c r="CV82" i="2"/>
  <c r="CW82" i="2"/>
  <c r="CX82" i="2"/>
  <c r="CY82" i="2"/>
  <c r="CZ82" i="2"/>
  <c r="DA82" i="2"/>
  <c r="DB82" i="2"/>
  <c r="DC82" i="2"/>
  <c r="DD82" i="2"/>
  <c r="DE82" i="2"/>
  <c r="DF82" i="2"/>
  <c r="DG82" i="2"/>
  <c r="DH82" i="2"/>
  <c r="DI82" i="2"/>
  <c r="DJ82" i="2"/>
  <c r="DW82" i="2"/>
  <c r="CK83" i="2"/>
  <c r="CL83" i="2"/>
  <c r="CM83" i="2"/>
  <c r="CN83" i="2"/>
  <c r="CO83" i="2"/>
  <c r="CP83" i="2"/>
  <c r="CQ83" i="2"/>
  <c r="CR83" i="2"/>
  <c r="CS83" i="2"/>
  <c r="CT83" i="2"/>
  <c r="CU83" i="2"/>
  <c r="CV83" i="2"/>
  <c r="CW83" i="2"/>
  <c r="CX83" i="2"/>
  <c r="CY83" i="2"/>
  <c r="CZ83" i="2"/>
  <c r="DA83" i="2"/>
  <c r="DB83" i="2"/>
  <c r="DC83" i="2"/>
  <c r="DD83" i="2"/>
  <c r="DE83" i="2"/>
  <c r="DF83" i="2"/>
  <c r="DG83" i="2"/>
  <c r="DH83" i="2"/>
  <c r="DI83" i="2"/>
  <c r="DJ83" i="2"/>
  <c r="DW83" i="2"/>
  <c r="CK84" i="2"/>
  <c r="CL84" i="2"/>
  <c r="CM84" i="2"/>
  <c r="CN84" i="2"/>
  <c r="CO84" i="2"/>
  <c r="CP84" i="2"/>
  <c r="CQ84" i="2"/>
  <c r="CR84" i="2"/>
  <c r="CS84" i="2"/>
  <c r="CT84" i="2"/>
  <c r="CU84" i="2"/>
  <c r="CV84" i="2"/>
  <c r="CW84" i="2"/>
  <c r="CX84" i="2"/>
  <c r="CY84" i="2"/>
  <c r="CZ84" i="2"/>
  <c r="DA84" i="2"/>
  <c r="DB84" i="2"/>
  <c r="DC84" i="2"/>
  <c r="DD84" i="2"/>
  <c r="DE84" i="2"/>
  <c r="DF84" i="2"/>
  <c r="DG84" i="2"/>
  <c r="DH84" i="2"/>
  <c r="DI84" i="2"/>
  <c r="DJ84" i="2"/>
  <c r="DW84" i="2"/>
  <c r="CK85" i="2"/>
  <c r="CL85" i="2"/>
  <c r="CM85" i="2"/>
  <c r="CN85" i="2"/>
  <c r="CO85" i="2"/>
  <c r="CP85" i="2"/>
  <c r="CQ85" i="2"/>
  <c r="CR85" i="2"/>
  <c r="CS85" i="2"/>
  <c r="CT85" i="2"/>
  <c r="CU85" i="2"/>
  <c r="CV85" i="2"/>
  <c r="CW85" i="2"/>
  <c r="CX85" i="2"/>
  <c r="CY85" i="2"/>
  <c r="CZ85" i="2"/>
  <c r="DA85" i="2"/>
  <c r="DB85" i="2"/>
  <c r="DC85" i="2"/>
  <c r="DD85" i="2"/>
  <c r="DE85" i="2"/>
  <c r="DF85" i="2"/>
  <c r="DG85" i="2"/>
  <c r="DH85" i="2"/>
  <c r="DI85" i="2"/>
  <c r="DJ85" i="2"/>
  <c r="DW85" i="2"/>
  <c r="CK86" i="2"/>
  <c r="CL86" i="2"/>
  <c r="CM86" i="2"/>
  <c r="CN86" i="2"/>
  <c r="CO86" i="2"/>
  <c r="CP86" i="2"/>
  <c r="CQ86" i="2"/>
  <c r="CR86" i="2"/>
  <c r="CS86" i="2"/>
  <c r="CT86" i="2"/>
  <c r="CU86" i="2"/>
  <c r="CV86" i="2"/>
  <c r="CW86" i="2"/>
  <c r="CX86" i="2"/>
  <c r="CY86" i="2"/>
  <c r="CZ86" i="2"/>
  <c r="DA86" i="2"/>
  <c r="DB86" i="2"/>
  <c r="DC86" i="2"/>
  <c r="DD86" i="2"/>
  <c r="DE86" i="2"/>
  <c r="DF86" i="2"/>
  <c r="DG86" i="2"/>
  <c r="DH86" i="2"/>
  <c r="DI86" i="2"/>
  <c r="DJ86" i="2"/>
  <c r="DW86" i="2"/>
  <c r="DX86" i="2"/>
  <c r="CJ86" i="2"/>
  <c r="CJ85" i="2"/>
  <c r="CJ84" i="2"/>
  <c r="CJ83" i="2"/>
  <c r="CJ82" i="2"/>
  <c r="DX85" i="2" l="1"/>
  <c r="DX82" i="2" l="1"/>
  <c r="DX83" i="2"/>
  <c r="DX84" i="2"/>
  <c r="A425" i="5"/>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<sst xmlns="http://schemas.openxmlformats.org/spreadsheetml/2006/main" count="2856" uniqueCount="458">
  <si>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</si>
  <si>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</si>
  <si>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</si>
  <si>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</si>
  <si>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</si>
  <si>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</si>
  <si>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</si>
  <si>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</si>
  <si>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</si>
  <si>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</si>
  <si>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</si>
  <si>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</si>
  <si>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</si>
  <si>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</si>
  <si>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</si>
  <si>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</si>
  <si>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</si>
  <si>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</si>
  <si>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</si>
  <si>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</si>
  <si>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</si>
  <si>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</si>
  <si>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</si>
  <si>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</si>
  <si>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</si>
  <si>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</si>
  <si>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</si>
  <si>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</si>
  <si>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</si>
  <si>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</si>
  <si>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</si>
  <si>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</si>
  <si>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</si>
  <si>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</si>
  <si>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</si>
  <si>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</si>
  <si>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</si>
  <si>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</si>
  <si>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</si>
  <si>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</si>
  <si>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</si>
  <si>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</si>
  <si>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</si>
  <si>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</si>
  <si>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</si>
  <si>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</si>
  <si>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</si>
  <si>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</si>
  <si>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</si>
  <si>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</si>
  <si>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</si>
  <si>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</si>
  <si>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</si>
  <si>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</si>
  <si>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</si>
  <si>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</si>
  <si>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</si>
  <si>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</si>
  <si>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</si>
  <si>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</si>
  <si>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</si>
  <si>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</si>
  <si>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</si>
  <si>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</si>
  <si>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</si>
  <si>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</si>
  <si>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</si>
  <si>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</si>
  <si>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</si>
  <si>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</si>
  <si>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</si>
  <si>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</si>
  <si>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</si>
  <si>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</si>
  <si>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</si>
  <si>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</si>
  <si>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</si>
  <si>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</si>
  <si>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</si>
  <si>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</si>
  <si>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</si>
  <si>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</si>
  <si>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</si>
  <si>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</si>
  <si>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</si>
  <si>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</si>
  <si>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</si>
  <si>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</si>
  <si>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</si>
  <si>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</si>
  <si>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</si>
  <si>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</si>
  <si>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</si>
  <si>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</si>
  <si>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</si>
  <si>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</si>
  <si>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</si>
  <si>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</si>
  <si>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</si>
  <si>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</si>
  <si>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</si>
  <si>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</si>
  <si>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</si>
  <si>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</si>
  <si>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</si>
  <si>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</si>
  <si>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</si>
  <si>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</si>
  <si>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</si>
  <si>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</si>
  <si>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</si>
  <si>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</si>
  <si>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</si>
  <si>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</si>
  <si>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</si>
  <si>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</si>
  <si>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</si>
  <si>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</si>
  <si>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</si>
  <si>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</si>
  <si>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</si>
  <si>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</si>
  <si>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</si>
  <si>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</si>
  <si>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</si>
  <si>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</si>
  <si>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</si>
  <si>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</si>
  <si>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</si>
  <si>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</si>
  <si>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</si>
  <si>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</si>
  <si>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</si>
  <si>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</si>
  <si>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</si>
  <si>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</si>
  <si>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</si>
  <si>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</si>
  <si>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</si>
  <si>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</si>
  <si>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</si>
  <si>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</si>
  <si>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</si>
  <si>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</si>
  <si>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</si>
  <si>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</si>
  <si>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</si>
  <si>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</si>
  <si>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</si>
  <si>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</si>
  <si>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</si>
  <si>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</si>
  <si>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</si>
  <si>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</si>
  <si>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</si>
  <si>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</si>
  <si>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</si>
  <si>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</si>
  <si>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</si>
  <si>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</si>
  <si>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</si>
  <si>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</si>
  <si>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</si>
  <si>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</si>
  <si>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</si>
  <si>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</si>
  <si>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</si>
  <si>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</si>
  <si>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</si>
  <si>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</si>
  <si>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</si>
  <si>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</si>
  <si>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</si>
  <si>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</si>
  <si>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</si>
  <si>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</si>
  <si>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</si>
  <si>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</si>
  <si>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</si>
  <si>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</si>
  <si>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</si>
  <si>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</si>
  <si>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</si>
  <si>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</si>
  <si>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</si>
  <si>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</si>
  <si>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</si>
  <si>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</si>
  <si>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</si>
  <si>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</si>
  <si>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</si>
  <si>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</si>
  <si>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</si>
  <si>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</si>
  <si>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</si>
  <si>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</si>
  <si>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</si>
  <si>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</si>
  <si>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</si>
  <si>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</si>
  <si>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</si>
  <si>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</si>
  <si>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</si>
  <si>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</si>
  <si>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</si>
  <si>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</si>
  <si>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</si>
  <si>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</si>
  <si>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</si>
  <si>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</si>
  <si>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</si>
  <si>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</si>
  <si>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</si>
  <si>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</si>
  <si>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</si>
  <si>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</si>
  <si>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</si>
  <si>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</si>
  <si>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</si>
  <si>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</si>
  <si>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</si>
  <si>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</si>
  <si>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</si>
  <si>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</si>
  <si>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</si>
  <si>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</si>
  <si>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</si>
  <si>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</si>
  <si>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</si>
  <si>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</si>
  <si>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</si>
  <si>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</si>
  <si>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</si>
  <si>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</si>
  <si>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</si>
  <si>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</si>
  <si>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</si>
  <si>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</si>
  <si>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</si>
  <si>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</si>
  <si>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</si>
  <si>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</si>
  <si>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</si>
  <si>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</si>
  <si>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</si>
  <si>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</si>
  <si>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</si>
  <si>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</si>
  <si>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</si>
  <si>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</si>
  <si>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</si>
  <si>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</si>
  <si>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</si>
  <si>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</si>
  <si>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</si>
  <si>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</si>
  <si>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</si>
  <si>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</si>
  <si>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</si>
  <si>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</si>
  <si>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</si>
  <si>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</si>
  <si>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</si>
  <si>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</si>
  <si>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</si>
  <si>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</si>
  <si>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</si>
  <si>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</si>
  <si>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</si>
  <si>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</si>
  <si>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</si>
  <si>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</si>
  <si>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</si>
  <si>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</si>
  <si>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</si>
  <si>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</si>
  <si>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</si>
  <si>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</si>
  <si>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</si>
  <si>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</si>
  <si>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</si>
  <si>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</si>
  <si>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</si>
  <si>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</si>
  <si>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</si>
  <si>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</si>
  <si>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</si>
  <si>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</si>
  <si>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</si>
  <si>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</si>
  <si>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</si>
  <si>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</si>
  <si>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</si>
  <si>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</si>
  <si>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</si>
  <si>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</si>
  <si>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</si>
  <si>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</si>
  <si>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</si>
  <si>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</si>
  <si>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</si>
  <si>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</si>
  <si>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</si>
  <si>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</si>
  <si>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</si>
  <si>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</si>
  <si>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</si>
  <si>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</si>
  <si>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</si>
  <si>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</si>
  <si>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</si>
  <si>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</si>
  <si>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</si>
  <si>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</si>
  <si>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</si>
  <si>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</si>
  <si>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</si>
  <si>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</si>
  <si>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</si>
  <si>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</si>
  <si>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</si>
  <si>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</si>
  <si>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</si>
  <si>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</si>
  <si>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</si>
  <si>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</si>
  <si>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</si>
  <si>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</si>
  <si>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</si>
  <si>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</si>
  <si>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</si>
  <si>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</si>
  <si>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</si>
  <si>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</si>
  <si>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</si>
  <si>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</si>
  <si>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</si>
  <si>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</si>
  <si>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</si>
  <si>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</si>
  <si>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</si>
  <si>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</si>
  <si>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</si>
  <si>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</si>
  <si>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</si>
  <si>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</si>
  <si>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</si>
  <si>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</si>
  <si>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</si>
  <si>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</si>
  <si>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</si>
  <si>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</si>
  <si>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</si>
  <si>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</si>
  <si>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</si>
  <si>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</si>
  <si>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</si>
  <si>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</si>
  <si>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</si>
  <si>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</si>
  <si>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</si>
  <si>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</si>
  <si>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</si>
  <si>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</si>
  <si>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</si>
  <si>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</si>
  <si>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</si>
  <si>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</si>
  <si>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</si>
  <si>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</si>
  <si>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</si>
  <si>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</si>
  <si>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</si>
  <si>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</si>
  <si>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</si>
  <si>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</si>
  <si>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</si>
  <si>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</si>
  <si>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</si>
  <si>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</si>
  <si>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</si>
  <si>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</si>
  <si>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</si>
  <si>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</si>
  <si>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</si>
  <si>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</si>
  <si>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</si>
  <si>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</si>
  <si>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</si>
  <si>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</si>
  <si>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</si>
  <si>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</si>
  <si>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</si>
  <si>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</si>
  <si>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</si>
  <si>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</si>
  <si>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</si>
  <si>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</si>
  <si>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</si>
  <si>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</si>
  <si>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</si>
  <si>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</si>
  <si>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</si>
  <si>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</si>
  <si>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</si>
  <si>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</si>
  <si>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</si>
  <si>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</si>
  <si>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</si>
  <si>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</si>
  <si>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</si>
  <si>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</si>
  <si>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</si>
  <si>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</si>
  <si>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</si>
  <si>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</si>
  <si>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</si>
  <si>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</si>
  <si>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</si>
  <si>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</si>
  <si>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</si>
  <si>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</si>
  <si>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</si>
  <si>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</si>
  <si>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</si>
  <si>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</si>
  <si>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</si>
  <si>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</si>
  <si>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</si>
  <si>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</si>
  <si>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</si>
  <si>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</si>
  <si>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Примітки.</t>
  </si>
  <si>
    <t>1. З 2014 року дані подаються без урахування тимчасово окупованої російською федерацією території України.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</si>
  <si>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</si>
  <si>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</si>
  <si>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</si>
  <si>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</si>
  <si>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</si>
  <si>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</si>
  <si>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</si>
  <si>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</si>
  <si>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</si>
  <si>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</si>
  <si>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</si>
  <si>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</si>
  <si>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</si>
  <si>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</si>
  <si>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</si>
  <si>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</si>
  <si>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</si>
  <si>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</si>
  <si>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Last updated on: 30.04.2025</t>
  </si>
  <si>
    <t>Дата останнього оновлення: 30.04.2025</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</si>
  <si>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</si>
  <si>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t>
  </si>
  <si>
    <t xml:space="preserve">2. До платіжного балансу за жовтень-грудень 2024 року та січень-березень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</si>
  <si>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січні-березні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</si>
</sst>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_(* \-#,##0_);_(* &quot;--&quot;_);_(@_)"/>
    <numFmt numFmtId="167" formatCode="##,##0"/>
    <numFmt numFmtId="168" formatCode="0.000"/>
    <numFmt numFmtId="169" formatCode="_-* #,##0_₴_-;\-* #,##0_₴_-;_-* &quot;-&quot;??_₴_-;_-@_-"/>
  </numFmts>
  <fonts count="5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i/>
      <sz val="9"/>
      <color indexed="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
      <u/>
      <sz val="10"/>
      <color indexed="12"/>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5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42" fillId="0" borderId="0" xfId="0" applyFont="1" applyAlignment="1">
      <alignment horizontal="justify" vertical="center"/>
    </xf>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9" fontId="8" fillId="0" borderId="0" xfId="1" applyNumberFormat="1" applyFont="1" applyFill="1"/>
    <xf numFmtId="165" fontId="43" fillId="0" borderId="0" xfId="1" applyFont="1" applyFill="1" applyAlignment="1"/>
    <xf numFmtId="3" fontId="20" fillId="0" borderId="0" xfId="6" applyNumberFormat="1" applyFont="1" applyFill="1" applyBorder="1"/>
    <xf numFmtId="3" fontId="44" fillId="0" borderId="0" xfId="6" applyNumberFormat="1" applyFont="1" applyFill="1" applyBorder="1"/>
    <xf numFmtId="3" fontId="20" fillId="0" borderId="7" xfId="6" applyNumberFormat="1" applyFont="1" applyFill="1" applyBorder="1"/>
    <xf numFmtId="0" fontId="45" fillId="0" borderId="0" xfId="3" applyFont="1" applyFill="1"/>
    <xf numFmtId="0" fontId="46" fillId="0" borderId="11" xfId="4" applyFont="1" applyFill="1" applyBorder="1" applyAlignment="1">
      <alignment horizontal="left" indent="3"/>
    </xf>
    <xf numFmtId="0" fontId="47"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8" fillId="0" borderId="0" xfId="0" applyNumberFormat="1" applyFont="1" applyFill="1" applyBorder="1"/>
    <xf numFmtId="3" fontId="18" fillId="0" borderId="7" xfId="0" applyNumberFormat="1" applyFont="1" applyFill="1" applyBorder="1"/>
    <xf numFmtId="0" fontId="2" fillId="0" borderId="0" xfId="0" applyFont="1" applyAlignment="1">
      <alignment horizontal="justify" vertical="center" wrapText="1"/>
    </xf>
    <xf numFmtId="3" fontId="20" fillId="0" borderId="0" xfId="0" applyNumberFormat="1" applyFont="1" applyFill="1" applyBorder="1"/>
    <xf numFmtId="3" fontId="44"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19" fillId="0" borderId="0" xfId="0" applyFont="1" applyFill="1" applyAlignment="1"/>
    <xf numFmtId="0" fontId="14" fillId="0" borderId="0" xfId="0" applyFont="1" applyFill="1" applyAlignment="1"/>
    <xf numFmtId="0" fontId="8" fillId="0" borderId="0" xfId="0" applyFont="1" applyFill="1" applyAlignment="1"/>
    <xf numFmtId="0" fontId="33" fillId="0" borderId="0" xfId="0" applyFont="1" applyFill="1" applyAlignment="1"/>
    <xf numFmtId="0" fontId="2" fillId="0" borderId="0" xfId="0" applyFont="1" applyAlignment="1">
      <alignment horizontal="justify" vertical="center"/>
    </xf>
    <xf numFmtId="0" fontId="49" fillId="0" borderId="0" xfId="0" applyFont="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Continuous"/>
    </xf>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42" fillId="0" borderId="0" xfId="0" applyFont="1" applyFill="1" applyAlignment="1">
      <alignment horizontal="justify" vertical="center"/>
    </xf>
    <xf numFmtId="0" fontId="49" fillId="0" borderId="0" xfId="0" applyFont="1" applyFill="1" applyAlignment="1"/>
    <xf numFmtId="0" fontId="2" fillId="0" borderId="0" xfId="0" applyFont="1" applyAlignment="1">
      <alignment horizontal="justify" vertical="center" wrapText="1"/>
    </xf>
    <xf numFmtId="0" fontId="0" fillId="0" borderId="0" xfId="0" applyAlignment="1"/>
    <xf numFmtId="0" fontId="2" fillId="0" borderId="0" xfId="0" applyFont="1" applyAlignment="1">
      <alignment horizontal="justify" vertical="center" wrapText="1"/>
    </xf>
    <xf numFmtId="0" fontId="0" fillId="0" borderId="0" xfId="0" applyAlignment="1">
      <alignment horizontal="justify" vertical="center" wrapText="1"/>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09375" defaultRowHeight="13.2" outlineLevelCol="1" x14ac:dyDescent="0.25"/>
  <cols>
    <col min="1" max="1" width="12.5546875" style="1" customWidth="1"/>
    <col min="2" max="2" width="89.5546875" style="1" customWidth="1"/>
    <col min="3" max="3" width="89.5546875" style="1" hidden="1" customWidth="1" outlineLevel="1"/>
    <col min="4" max="4" width="69.5546875" style="1" hidden="1" customWidth="1" outlineLevel="1"/>
    <col min="5" max="5" width="9.109375" style="1" collapsed="1"/>
    <col min="6" max="16384" width="9.109375" style="1"/>
  </cols>
  <sheetData>
    <row r="1" spans="1:4" s="3" customFormat="1" ht="13.8" x14ac:dyDescent="0.25">
      <c r="A1" s="1">
        <v>1</v>
      </c>
      <c r="B1" s="2" t="str">
        <f>IF($A$1=1,C1,D1)</f>
        <v>1. Динаміка платіжного балансу України (відповідно до КПБ6)</v>
      </c>
      <c r="C1" s="3" t="s">
        <v>0</v>
      </c>
      <c r="D1" s="4" t="s">
        <v>1</v>
      </c>
    </row>
    <row r="2" spans="1:4" s="6" customFormat="1" x14ac:dyDescent="0.25">
      <c r="A2" s="1"/>
      <c r="B2" s="5" t="str">
        <f>IF($A$1=1,C2,D2)</f>
        <v>1.1. Динаміка платіжного балансу України: аналітична форма представлення</v>
      </c>
      <c r="C2" s="5" t="s">
        <v>2</v>
      </c>
      <c r="D2" s="5" t="s">
        <v>3</v>
      </c>
    </row>
    <row r="3" spans="1:4" s="6" customFormat="1" x14ac:dyDescent="0.25">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5">
      <c r="A4" s="8" t="s">
        <v>7</v>
      </c>
      <c r="B4" s="5" t="str">
        <f>IF($A$1=1,C4,D4)</f>
        <v>1.3. Динаміка платіжного балансу України: стандартна форма представлення</v>
      </c>
      <c r="C4" s="5" t="s">
        <v>8</v>
      </c>
      <c r="D4" s="5" t="s">
        <v>9</v>
      </c>
    </row>
    <row r="5" spans="1:4" s="6" customFormat="1" x14ac:dyDescent="0.25">
      <c r="A5" s="8"/>
      <c r="B5" s="5" t="str">
        <f>IF($A$1=1,C5,D5)</f>
        <v>1.4 .Динаміка платіжного балансу України: стандартна форма представлення (деталізована)</v>
      </c>
      <c r="C5" s="5" t="s">
        <v>10</v>
      </c>
      <c r="D5" s="5" t="s">
        <v>11</v>
      </c>
    </row>
    <row r="6" spans="1:4" x14ac:dyDescent="0.25">
      <c r="B6" s="5"/>
    </row>
    <row r="7" spans="1:4" s="3" customFormat="1" x14ac:dyDescent="0.25">
      <c r="B7" s="285" t="str">
        <f t="shared" ref="B7:B10" si="0">IF($A$1=1,C7,D7)</f>
        <v>Дата останнього оновлення: 30.04.2025</v>
      </c>
      <c r="C7" s="3" t="s">
        <v>453</v>
      </c>
      <c r="D7" s="3" t="s">
        <v>452</v>
      </c>
    </row>
    <row r="9" spans="1:4" ht="60" x14ac:dyDescent="0.25">
      <c r="B9" s="1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v>
      </c>
      <c r="C9" s="288" t="s">
        <v>455</v>
      </c>
      <c r="D9" s="288" t="s">
        <v>454</v>
      </c>
    </row>
    <row r="10" spans="1:4" s="287" customFormat="1" ht="48" x14ac:dyDescent="0.25">
      <c r="A10" s="1"/>
      <c r="B10" s="286"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86" t="s">
        <v>435</v>
      </c>
      <c r="D10" s="286" t="s">
        <v>436</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7"/>
  <sheetViews>
    <sheetView zoomScale="70" zoomScaleNormal="70" zoomScaleSheetLayoutView="100" workbookViewId="0">
      <pane xSplit="3" topLeftCell="CV1" activePane="topRight" state="frozen"/>
      <selection pane="topRight" activeCell="DH1" sqref="DH1"/>
    </sheetView>
  </sheetViews>
  <sheetFormatPr defaultColWidth="9.109375" defaultRowHeight="13.2" outlineLevelRow="1" outlineLevelCol="1" x14ac:dyDescent="0.25"/>
  <cols>
    <col min="1" max="1" width="41.88671875" style="6" customWidth="1"/>
    <col min="2" max="2" width="67.33203125" style="77" hidden="1" customWidth="1"/>
    <col min="3" max="3" width="67.33203125" style="78" hidden="1" customWidth="1"/>
    <col min="4" max="5" width="7.6640625" style="6" hidden="1" customWidth="1" outlineLevel="1"/>
    <col min="6" max="6" width="8.109375" style="6" hidden="1" customWidth="1" outlineLevel="1"/>
    <col min="7" max="8" width="8.33203125" style="6" hidden="1" customWidth="1" outlineLevel="1"/>
    <col min="9" max="23" width="7.6640625" style="6" hidden="1" customWidth="1" outlineLevel="1"/>
    <col min="24" max="24" width="8.33203125" style="6" hidden="1" customWidth="1" outlineLevel="1"/>
    <col min="25" max="25" width="7.6640625" style="6" hidden="1" customWidth="1" outlineLevel="1"/>
    <col min="26" max="27" width="8.33203125" style="6" hidden="1" customWidth="1" outlineLevel="1"/>
    <col min="28" max="28" width="7.6640625" style="6" hidden="1" customWidth="1" outlineLevel="1"/>
    <col min="29" max="30" width="8.33203125" style="6" hidden="1" customWidth="1" outlineLevel="1"/>
    <col min="31" max="31" width="7.6640625" style="6" hidden="1" customWidth="1" outlineLevel="1"/>
    <col min="32" max="43" width="8.33203125" style="6" hidden="1" customWidth="1" outlineLevel="1"/>
    <col min="44" max="44" width="8.33203125" style="6" hidden="1" customWidth="1" outlineLevel="1" collapsed="1"/>
    <col min="45" max="51" width="8.33203125" style="6" hidden="1" customWidth="1" outlineLevel="1"/>
    <col min="52" max="52" width="8.33203125" style="6" hidden="1" customWidth="1" outlineLevel="1" collapsed="1"/>
    <col min="53" max="59" width="8.33203125" style="6" hidden="1" customWidth="1" outlineLevel="1"/>
    <col min="60" max="60" width="8.33203125" style="6" hidden="1" customWidth="1" outlineLevel="1" collapsed="1"/>
    <col min="61" max="63" width="8.33203125" style="6" hidden="1" customWidth="1" outlineLevel="1"/>
    <col min="64" max="64" width="7.6640625" style="6" hidden="1" customWidth="1" outlineLevel="1"/>
    <col min="65" max="66" width="8.33203125" style="6" hidden="1" customWidth="1" outlineLevel="1"/>
    <col min="67" max="68" width="7.6640625" style="6" hidden="1" customWidth="1" outlineLevel="1"/>
    <col min="69" max="71" width="8.33203125" style="6" hidden="1" customWidth="1" outlineLevel="1"/>
    <col min="72" max="72" width="8.33203125" style="6" hidden="1" customWidth="1" outlineLevel="1" collapsed="1"/>
    <col min="73" max="79" width="8.33203125" style="6" hidden="1" customWidth="1" outlineLevel="1"/>
    <col min="80" max="80" width="8.33203125" style="6" hidden="1" customWidth="1" outlineLevel="1" collapsed="1"/>
    <col min="81" max="83" width="8.33203125" style="6" hidden="1" customWidth="1" outlineLevel="1"/>
    <col min="84" max="84" width="8.33203125" style="6" hidden="1" customWidth="1" outlineLevel="1" collapsed="1"/>
    <col min="85" max="87" width="8.33203125" style="6" hidden="1" customWidth="1" outlineLevel="1"/>
    <col min="88" max="88" width="8.109375" style="6" hidden="1" customWidth="1" outlineLevel="1" collapsed="1"/>
    <col min="89" max="90" width="8.109375" style="6" hidden="1" customWidth="1" outlineLevel="1"/>
    <col min="91" max="91" width="7.6640625" style="6" hidden="1" customWidth="1" outlineLevel="1"/>
    <col min="92" max="97" width="8.109375" style="6" hidden="1" customWidth="1" outlineLevel="1"/>
    <col min="98" max="99" width="8.6640625" style="6" hidden="1" customWidth="1" outlineLevel="1"/>
    <col min="100" max="100" width="8.88671875" style="6" hidden="1" customWidth="1" outlineLevel="1" collapsed="1"/>
    <col min="101" max="102" width="8.88671875" style="6" hidden="1" customWidth="1" outlineLevel="1"/>
    <col min="103" max="104" width="8.33203125" style="6" hidden="1" customWidth="1" outlineLevel="1"/>
    <col min="105" max="111" width="8.88671875" style="6" hidden="1" customWidth="1" outlineLevel="1"/>
    <col min="112" max="112" width="8.33203125" style="6" bestFit="1" customWidth="1" collapsed="1"/>
    <col min="113" max="113" width="8.33203125" style="6" bestFit="1" customWidth="1"/>
    <col min="114" max="123" width="8.88671875" style="6" bestFit="1" customWidth="1"/>
    <col min="124" max="125" width="8.88671875" style="6" customWidth="1"/>
    <col min="126" max="126" width="8.88671875" style="6" bestFit="1" customWidth="1"/>
    <col min="127" max="128" width="10.44140625" style="29" bestFit="1" customWidth="1"/>
    <col min="129" max="16384" width="9.109375" style="6"/>
  </cols>
  <sheetData>
    <row r="1" spans="1:128" s="11" customFormat="1" x14ac:dyDescent="0.25">
      <c r="A1" s="11" t="str">
        <f>IF('1'!$A$1=1,"до змісту","to title")</f>
        <v>до змісту</v>
      </c>
      <c r="B1" s="12"/>
      <c r="C1" s="13"/>
      <c r="DW1" s="306"/>
      <c r="DX1" s="306"/>
    </row>
    <row r="2" spans="1:128" s="3" customFormat="1" x14ac:dyDescent="0.25">
      <c r="A2" s="14" t="str">
        <f>IF('1'!$A$1=1,B2,C2)</f>
        <v>1.1. Динаміка платіжного балансу України: аналітична форма представлення</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17"/>
      <c r="DW2" s="46"/>
      <c r="DX2" s="46"/>
    </row>
    <row r="3" spans="1:128" s="3" customFormat="1" x14ac:dyDescent="0.25">
      <c r="A3" s="18" t="str">
        <f>IF('1'!$A$1=1,B3,C3)</f>
        <v xml:space="preserve">(відповідно до КПБ6)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17"/>
      <c r="DW3" s="46"/>
      <c r="DX3" s="46"/>
    </row>
    <row r="4" spans="1:128" s="3" customFormat="1" x14ac:dyDescent="0.25">
      <c r="A4" s="298" t="str">
        <f>IF('1'!$A$1=1,B4,C4)</f>
        <v>млн грн</v>
      </c>
      <c r="B4" s="299" t="s">
        <v>15</v>
      </c>
      <c r="C4" s="300"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s="3" customFormat="1" x14ac:dyDescent="0.25">
      <c r="A5" s="344" t="str">
        <f>IF('1'!$A$1=1,B5,C5)</f>
        <v>Статті платіжного балансу</v>
      </c>
      <c r="B5" s="346" t="s">
        <v>17</v>
      </c>
      <c r="C5" s="348"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1">
        <v>2023</v>
      </c>
      <c r="DX5" s="331">
        <v>2024</v>
      </c>
    </row>
    <row r="6" spans="1:128" s="3" customFormat="1" x14ac:dyDescent="0.25">
      <c r="A6" s="345"/>
      <c r="B6" s="347"/>
      <c r="C6" s="349"/>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332"/>
      <c r="DX6" s="333"/>
    </row>
    <row r="7" spans="1:128" s="29" customFormat="1" x14ac:dyDescent="0.25">
      <c r="A7" s="25" t="str">
        <f>IF('1'!$A$1=1,B7,C7)</f>
        <v>A. Рахунок поточних операцій</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x14ac:dyDescent="0.25">
      <c r="A8" s="30" t="str">
        <f>IF('1'!$A$1=1,B8,C8)</f>
        <v>Баланс товарів та послуг</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-134917.122</v>
      </c>
      <c r="DU8" s="33">
        <v>-132097.38699999999</v>
      </c>
      <c r="DV8" s="33">
        <v>-165134.66700000002</v>
      </c>
      <c r="DW8" s="28">
        <f t="shared" ref="DW8:DW71" si="0">SUM(CV8:DG8)</f>
        <v>-1385818.8420000002</v>
      </c>
      <c r="DX8" s="28">
        <f t="shared" ref="DX8:DX71" si="1">SUM(DH8:DS8)</f>
        <v>-1449981.747</v>
      </c>
    </row>
    <row r="9" spans="1:128" x14ac:dyDescent="0.25">
      <c r="A9" s="34" t="str">
        <f>IF('1'!$A$1=1,B9,C9)</f>
        <v>Баланс товарів</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-108472.693</v>
      </c>
      <c r="DU9" s="33">
        <v>-116304.04099999998</v>
      </c>
      <c r="DV9" s="33">
        <v>-145265.41099999999</v>
      </c>
      <c r="DW9" s="28">
        <f t="shared" si="0"/>
        <v>-1066045.0250000001</v>
      </c>
      <c r="DX9" s="28">
        <f t="shared" si="1"/>
        <v>-1228381.338</v>
      </c>
    </row>
    <row r="10" spans="1:128" x14ac:dyDescent="0.25">
      <c r="A10" s="37" t="str">
        <f>IF('1'!$A$1=1,B10,C10)</f>
        <v>Експорт товарів</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120179.452</v>
      </c>
      <c r="DV10" s="40">
        <v>141366.226</v>
      </c>
      <c r="DW10" s="275">
        <f t="shared" si="0"/>
        <v>1268461.4509999999</v>
      </c>
      <c r="DX10" s="275">
        <f t="shared" si="1"/>
        <v>1560426.41</v>
      </c>
    </row>
    <row r="11" spans="1:128" x14ac:dyDescent="0.25">
      <c r="A11" s="37" t="str">
        <f>IF('1'!$A$1=1,B11,C11)</f>
        <v>Імпорт товарів</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232778.356</v>
      </c>
      <c r="DU11" s="40">
        <v>236483.49299999999</v>
      </c>
      <c r="DV11" s="40">
        <v>286631.63699999999</v>
      </c>
      <c r="DW11" s="275">
        <f t="shared" si="0"/>
        <v>2334506.4759999998</v>
      </c>
      <c r="DX11" s="275">
        <f t="shared" si="1"/>
        <v>2788807.7479999997</v>
      </c>
    </row>
    <row r="12" spans="1:128" s="3" customFormat="1" x14ac:dyDescent="0.25">
      <c r="A12" s="34" t="str">
        <f>IF('1'!$A$1=1,B12,C12)</f>
        <v>Баланс послуг</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-26444.428999999996</v>
      </c>
      <c r="DU12" s="33">
        <v>-15793.34599999999</v>
      </c>
      <c r="DV12" s="33">
        <v>-19869.256000000008</v>
      </c>
      <c r="DW12" s="28">
        <f t="shared" si="0"/>
        <v>-319773.81700000016</v>
      </c>
      <c r="DX12" s="28">
        <f t="shared" si="1"/>
        <v>-221600.40900000004</v>
      </c>
    </row>
    <row r="13" spans="1:128" x14ac:dyDescent="0.25">
      <c r="A13" s="37" t="str">
        <f>IF('1'!$A$1=1,B13,C13)</f>
        <v>Експорт послуг</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40">
        <v>53012.334999999992</v>
      </c>
      <c r="DW13" s="275">
        <f t="shared" si="0"/>
        <v>607282.32999999996</v>
      </c>
      <c r="DX13" s="275">
        <f t="shared" si="1"/>
        <v>692002.05699999991</v>
      </c>
    </row>
    <row r="14" spans="1:128" x14ac:dyDescent="0.25">
      <c r="A14" s="37" t="str">
        <f>IF('1'!$A$1=1,B14,C14)</f>
        <v>Імпорт послуг</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77564.712999999989</v>
      </c>
      <c r="DU14" s="40">
        <v>67882.221999999994</v>
      </c>
      <c r="DV14" s="40">
        <v>72881.591</v>
      </c>
      <c r="DW14" s="275">
        <f t="shared" si="0"/>
        <v>927056.147</v>
      </c>
      <c r="DX14" s="275">
        <f t="shared" si="1"/>
        <v>913602.46600000013</v>
      </c>
    </row>
    <row r="15" spans="1:128" s="3" customFormat="1" x14ac:dyDescent="0.25">
      <c r="A15" s="30" t="str">
        <f>IF('1'!$A$1=1,B15,C15)</f>
        <v>Баланс первинних доходів</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33">
        <v>2986.6109999999971</v>
      </c>
      <c r="DW15" s="28">
        <f t="shared" si="0"/>
        <v>185735.89929200005</v>
      </c>
      <c r="DX15" s="28">
        <f t="shared" si="1"/>
        <v>13326.612999999994</v>
      </c>
    </row>
    <row r="16" spans="1:128" x14ac:dyDescent="0.25">
      <c r="A16" s="41" t="str">
        <f>IF('1'!$A$1=1,B16,C16)</f>
        <v>Надходження</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40">
        <v>27252.821</v>
      </c>
      <c r="DW16" s="275">
        <f t="shared" si="0"/>
        <v>450461.43029200006</v>
      </c>
      <c r="DX16" s="275">
        <f t="shared" si="1"/>
        <v>368204.69799999997</v>
      </c>
    </row>
    <row r="17" spans="1:128" x14ac:dyDescent="0.25">
      <c r="A17" s="41" t="str">
        <f>IF('1'!$A$1=1,B17,C17)</f>
        <v>Виплати</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40">
        <v>24266.210000000003</v>
      </c>
      <c r="DW17" s="275">
        <f t="shared" si="0"/>
        <v>264725.53100000002</v>
      </c>
      <c r="DX17" s="275">
        <f t="shared" si="1"/>
        <v>354878.08499999996</v>
      </c>
    </row>
    <row r="18" spans="1:128" s="3" customFormat="1" x14ac:dyDescent="0.25">
      <c r="A18" s="34" t="str">
        <f>IF('1'!$A$1=1,B18,C18)</f>
        <v>Оплата праці (баланс)</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28">
        <f t="shared" si="0"/>
        <v>406274.68999999994</v>
      </c>
      <c r="DX18" s="28">
        <f t="shared" si="1"/>
        <v>310735.64</v>
      </c>
    </row>
    <row r="19" spans="1:128" x14ac:dyDescent="0.25">
      <c r="A19" s="37" t="str">
        <f>IF('1'!$A$1=1,B19,C19)</f>
        <v>Надходження</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275">
        <f t="shared" si="0"/>
        <v>406933.46500000008</v>
      </c>
      <c r="DX19" s="275">
        <f t="shared" si="1"/>
        <v>311458.98199999996</v>
      </c>
    </row>
    <row r="20" spans="1:128" x14ac:dyDescent="0.25">
      <c r="A20" s="37" t="str">
        <f>IF('1'!$A$1=1,B20,C20)</f>
        <v>Виплати</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275">
        <f t="shared" si="0"/>
        <v>658.77499999999998</v>
      </c>
      <c r="DX20" s="275">
        <f t="shared" si="1"/>
        <v>723.34199999999998</v>
      </c>
    </row>
    <row r="21" spans="1:128" s="46" customFormat="1" x14ac:dyDescent="0.25">
      <c r="A21" s="34" t="str">
        <f>IF('1'!$A$1=1,B21,C21)</f>
        <v>Доходи від інвестицій (баланс)</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28">
        <f t="shared" si="0"/>
        <v>-228553.736</v>
      </c>
      <c r="DX21" s="28">
        <f t="shared" si="1"/>
        <v>-308631.38700000005</v>
      </c>
    </row>
    <row r="22" spans="1:128" x14ac:dyDescent="0.25">
      <c r="A22" s="37" t="str">
        <f>IF('1'!$A$1=1,B22,C22)</f>
        <v>Надходження</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275">
        <f t="shared" si="0"/>
        <v>35513.020000000004</v>
      </c>
      <c r="DX22" s="275">
        <f t="shared" si="1"/>
        <v>45523.356000000007</v>
      </c>
    </row>
    <row r="23" spans="1:128" s="46" customFormat="1" x14ac:dyDescent="0.25">
      <c r="A23" s="37" t="str">
        <f>IF('1'!$A$1=1,B23,C23)</f>
        <v>Виплати</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275">
        <f t="shared" si="0"/>
        <v>264066.75599999999</v>
      </c>
      <c r="DX23" s="275">
        <f t="shared" si="1"/>
        <v>354154.74300000002</v>
      </c>
    </row>
    <row r="24" spans="1:128" s="3" customFormat="1" x14ac:dyDescent="0.25">
      <c r="A24" s="41" t="str">
        <f>IF('1'!$A$1=1,B24,C24)</f>
        <v>у т.ч.реінвестовані доходи</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49">
        <v>2613.2840000000001</v>
      </c>
      <c r="DW24" s="312">
        <f t="shared" si="0"/>
        <v>124062.40699999999</v>
      </c>
      <c r="DX24" s="312">
        <f t="shared" si="1"/>
        <v>92798.661999999982</v>
      </c>
    </row>
    <row r="25" spans="1:128" s="3" customFormat="1" x14ac:dyDescent="0.25">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310">
        <v>519.99963551313544</v>
      </c>
      <c r="CW25" s="310">
        <v>1429.9068644868646</v>
      </c>
      <c r="CX25" s="310">
        <v>0</v>
      </c>
      <c r="CY25" s="310">
        <v>703.45531661526604</v>
      </c>
      <c r="CZ25" s="310">
        <v>1198.3300833847338</v>
      </c>
      <c r="DA25" s="310">
        <v>0</v>
      </c>
      <c r="DB25" s="310">
        <v>805.39048366187171</v>
      </c>
      <c r="DC25" s="310">
        <v>1226.2482899307406</v>
      </c>
      <c r="DD25" s="310">
        <v>34.490526407387676</v>
      </c>
      <c r="DE25" s="310">
        <v>1333.7974217985259</v>
      </c>
      <c r="DF25" s="310">
        <v>763.32667020147414</v>
      </c>
      <c r="DG25" s="310">
        <v>0</v>
      </c>
      <c r="DH25" s="310">
        <v>2011.646</v>
      </c>
      <c r="DI25" s="310">
        <v>523.02</v>
      </c>
      <c r="DJ25" s="310">
        <v>0</v>
      </c>
      <c r="DK25" s="310">
        <v>2071.248</v>
      </c>
      <c r="DL25" s="310">
        <v>601.59900000000005</v>
      </c>
      <c r="DM25" s="310">
        <v>0</v>
      </c>
      <c r="DN25" s="310">
        <v>2370.5239999999999</v>
      </c>
      <c r="DO25" s="310">
        <v>254.34399999999999</v>
      </c>
      <c r="DP25" s="310">
        <v>277.428</v>
      </c>
      <c r="DQ25" s="310">
        <v>2411.2660000000001</v>
      </c>
      <c r="DR25" s="310">
        <v>663.27599999999995</v>
      </c>
      <c r="DS25" s="310">
        <v>38.009</v>
      </c>
      <c r="DT25" s="310">
        <v>3116.0630000000001</v>
      </c>
      <c r="DU25" s="310">
        <v>291.69799999999998</v>
      </c>
      <c r="DV25" s="310">
        <v>165.923</v>
      </c>
      <c r="DW25" s="313">
        <f t="shared" si="0"/>
        <v>8014.9452919999994</v>
      </c>
      <c r="DX25" s="313">
        <f t="shared" si="1"/>
        <v>11222.36</v>
      </c>
    </row>
    <row r="26" spans="1:128" s="3" customFormat="1" x14ac:dyDescent="0.25">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49">
        <v>165.923</v>
      </c>
      <c r="DW26" s="312">
        <f t="shared" si="0"/>
        <v>8014.9452919999994</v>
      </c>
      <c r="DX26" s="312">
        <f t="shared" si="1"/>
        <v>11222.36</v>
      </c>
    </row>
    <row r="27" spans="1:128" s="3" customFormat="1" x14ac:dyDescent="0.25">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49">
        <v>0</v>
      </c>
      <c r="DW27" s="312">
        <f t="shared" si="0"/>
        <v>0</v>
      </c>
      <c r="DX27" s="312">
        <f t="shared" si="1"/>
        <v>0</v>
      </c>
    </row>
    <row r="28" spans="1:128" x14ac:dyDescent="0.25">
      <c r="A28" s="30" t="str">
        <f>IF('1'!$A$1=1,B28,C28)</f>
        <v>Баланс вторинних доходів</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42656.380999999994</v>
      </c>
      <c r="DU28" s="33">
        <v>33128.525000000001</v>
      </c>
      <c r="DV28" s="33">
        <v>126167.99</v>
      </c>
      <c r="DW28" s="28">
        <f t="shared" si="0"/>
        <v>850769.58591896784</v>
      </c>
      <c r="DX28" s="28">
        <f t="shared" si="1"/>
        <v>889794.99700000009</v>
      </c>
    </row>
    <row r="29" spans="1:128" x14ac:dyDescent="0.25">
      <c r="A29" s="41" t="str">
        <f>IF('1'!$A$1=1,B29,C29)</f>
        <v>Надходження</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47583.13</v>
      </c>
      <c r="DU29" s="40">
        <v>36212.186000000002</v>
      </c>
      <c r="DV29" s="40">
        <v>129154.60100000001</v>
      </c>
      <c r="DW29" s="275">
        <f t="shared" si="0"/>
        <v>891628.34291896771</v>
      </c>
      <c r="DX29" s="275">
        <f t="shared" si="1"/>
        <v>928926.90300000005</v>
      </c>
    </row>
    <row r="30" spans="1:128" x14ac:dyDescent="0.25">
      <c r="A30" s="41" t="str">
        <f>IF('1'!$A$1=1,B30,C30)</f>
        <v>Виплати</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4926.7489999999998</v>
      </c>
      <c r="DU30" s="40">
        <v>3083.6610000000001</v>
      </c>
      <c r="DV30" s="40">
        <v>2986.6109999999999</v>
      </c>
      <c r="DW30" s="275">
        <f t="shared" si="0"/>
        <v>40858.756999999998</v>
      </c>
      <c r="DX30" s="275">
        <f t="shared" si="1"/>
        <v>39131.906000000003</v>
      </c>
    </row>
    <row r="31" spans="1:128" s="3" customFormat="1" x14ac:dyDescent="0.25">
      <c r="A31" s="51" t="str">
        <f>IF('1'!$A$1=1,B31,C31)</f>
        <v>B. Рахунок операцій з капіталом</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v>-497.76800000000003</v>
      </c>
      <c r="DW31" s="28">
        <f t="shared" si="0"/>
        <v>5303.6510000000007</v>
      </c>
      <c r="DX31" s="28">
        <f t="shared" si="1"/>
        <v>210446.606</v>
      </c>
    </row>
    <row r="32" spans="1:128" ht="26.4" x14ac:dyDescent="0.25">
      <c r="A32" s="53" t="str">
        <f>IF('1'!$A$1=1,B32,C32)</f>
        <v>Чисте кредитування (+)/ чисте запозичення (-) (=A+B)</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-97650.686999999991</v>
      </c>
      <c r="DU32" s="56">
        <v>-103052.63199999998</v>
      </c>
      <c r="DV32" s="56">
        <v>-36477.834000000003</v>
      </c>
      <c r="DW32" s="314">
        <f t="shared" si="0"/>
        <v>-344009.70578903216</v>
      </c>
      <c r="DX32" s="314">
        <f t="shared" si="1"/>
        <v>-336413.53099999984</v>
      </c>
    </row>
    <row r="33" spans="1:128" x14ac:dyDescent="0.25">
      <c r="A33" s="51" t="str">
        <f>IF('1'!$A$1=1,B33,C33)</f>
        <v>C. Фінансовий рахунок</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-58699.895000000048</v>
      </c>
      <c r="DU33" s="28">
        <v>10959.498000000036</v>
      </c>
      <c r="DV33" s="28">
        <v>-134746.41000000003</v>
      </c>
      <c r="DW33" s="28">
        <f t="shared" si="0"/>
        <v>-690441.81911483873</v>
      </c>
      <c r="DX33" s="28">
        <f t="shared" si="1"/>
        <v>-341151.91899999999</v>
      </c>
    </row>
    <row r="34" spans="1:128" s="3" customFormat="1" x14ac:dyDescent="0.25">
      <c r="A34" s="30" t="str">
        <f>IF('1'!$A$1=1,B34,C34)</f>
        <v>Прямі інвестиції (сальдо)</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33">
        <v>-7383.5660000000007</v>
      </c>
      <c r="DW34" s="28">
        <f t="shared" si="0"/>
        <v>-162375.50100000002</v>
      </c>
      <c r="DX34" s="28">
        <f t="shared" si="1"/>
        <v>-136498.70500000002</v>
      </c>
    </row>
    <row r="35" spans="1:128" s="3" customFormat="1" x14ac:dyDescent="0.25">
      <c r="A35" s="34" t="str">
        <f>IF('1'!$A$1=1,B35,C35)</f>
        <v>Прямі інвестиції: активи</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33">
        <v>0</v>
      </c>
      <c r="DW35" s="28">
        <f t="shared" si="0"/>
        <v>4717.2869999999994</v>
      </c>
      <c r="DX35" s="28">
        <f t="shared" si="1"/>
        <v>12140.002000000002</v>
      </c>
    </row>
    <row r="36" spans="1:128" x14ac:dyDescent="0.25">
      <c r="A36" s="34" t="str">
        <f>IF('1'!$A$1=1,B36,C36)</f>
        <v>Прямі інвестиції: пасиви</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33">
        <v>7383.5660000000007</v>
      </c>
      <c r="DW36" s="28">
        <f t="shared" si="0"/>
        <v>167092.788</v>
      </c>
      <c r="DX36" s="28">
        <f t="shared" si="1"/>
        <v>148638.70699999997</v>
      </c>
    </row>
    <row r="37" spans="1:128" x14ac:dyDescent="0.25">
      <c r="A37" s="37" t="str">
        <f>IF('1'!$A$1=1,B37,C37)</f>
        <v>у т. ч.</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28"/>
      <c r="DX37" s="28"/>
    </row>
    <row r="38" spans="1:128" s="3" customFormat="1" x14ac:dyDescent="0.25">
      <c r="A38" s="37" t="str">
        <f>IF('1'!$A$1=1,B38,C38)</f>
        <v>реінвестування доходів</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49">
        <v>2613.2840000000001</v>
      </c>
      <c r="DW38" s="312">
        <f t="shared" si="0"/>
        <v>124062.40800000001</v>
      </c>
      <c r="DX38" s="312">
        <f t="shared" si="1"/>
        <v>92798.661999999982</v>
      </c>
    </row>
    <row r="39" spans="1:128" s="3" customFormat="1" x14ac:dyDescent="0.25">
      <c r="A39" s="37" t="str">
        <f>IF('1'!$A$1=1,B39,C39)</f>
        <v>боргові інструменти</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40">
        <v>3733.2640000000001</v>
      </c>
      <c r="DW39" s="275">
        <f t="shared" si="0"/>
        <v>19200.849999999999</v>
      </c>
      <c r="DX39" s="275">
        <f t="shared" si="1"/>
        <v>18073.732999999993</v>
      </c>
    </row>
    <row r="40" spans="1:128" x14ac:dyDescent="0.25">
      <c r="A40" s="30" t="str">
        <f>IF('1'!$A$1=1,B40,C40)</f>
        <v>Портфельні інвестиції (сальдо)</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33">
        <v>-248.88399999999979</v>
      </c>
      <c r="DW40" s="28">
        <f t="shared" si="0"/>
        <v>99910.409000000014</v>
      </c>
      <c r="DX40" s="28">
        <f t="shared" si="1"/>
        <v>272693.79200000002</v>
      </c>
    </row>
    <row r="41" spans="1:128" x14ac:dyDescent="0.25">
      <c r="A41" s="34" t="str">
        <f>IF('1'!$A$1=1,B41,C41)</f>
        <v>Портфельні інвестиції: активи</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33">
        <v>1285.9010000000001</v>
      </c>
      <c r="DW41" s="28">
        <f t="shared" si="0"/>
        <v>82355.094999999987</v>
      </c>
      <c r="DX41" s="28">
        <f t="shared" si="1"/>
        <v>29466.888000000003</v>
      </c>
    </row>
    <row r="42" spans="1:128" x14ac:dyDescent="0.25">
      <c r="A42" s="34" t="str">
        <f>IF('1'!$A$1=1,B42,C42)</f>
        <v>Портфельні інвестиції: пасиви</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33">
        <v>1534.7849999999999</v>
      </c>
      <c r="DW42" s="28">
        <f t="shared" si="0"/>
        <v>-17555.313999999998</v>
      </c>
      <c r="DX42" s="28">
        <f t="shared" si="1"/>
        <v>-243226.90399999998</v>
      </c>
    </row>
    <row r="43" spans="1:128" x14ac:dyDescent="0.25">
      <c r="A43" s="59" t="str">
        <f>IF('1'!$A$1=1,B43,C43)</f>
        <v xml:space="preserve">  Акціонерний капітал</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40">
        <v>0</v>
      </c>
      <c r="DW43" s="275">
        <f t="shared" si="0"/>
        <v>73.663000000000011</v>
      </c>
      <c r="DX43" s="275">
        <f t="shared" si="1"/>
        <v>161.637</v>
      </c>
    </row>
    <row r="44" spans="1:128" x14ac:dyDescent="0.25">
      <c r="A44" s="59" t="str">
        <f>IF('1'!$A$1=1,B44,C44)</f>
        <v xml:space="preserve">  Боргові цінні папери</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40">
        <v>1534.7849999999999</v>
      </c>
      <c r="DW44" s="275">
        <f t="shared" si="0"/>
        <v>-17628.977000000003</v>
      </c>
      <c r="DX44" s="275">
        <f t="shared" si="1"/>
        <v>-243388.54099999997</v>
      </c>
    </row>
    <row r="45" spans="1:128" s="3" customFormat="1" x14ac:dyDescent="0.25">
      <c r="A45" s="60" t="str">
        <f>IF('1'!$A$1=1,B45,C45)</f>
        <v>Cектор державного управління</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40">
        <v>2322.9189999999999</v>
      </c>
      <c r="DW45" s="275">
        <f t="shared" si="0"/>
        <v>-5825.4610000000002</v>
      </c>
      <c r="DX45" s="275">
        <f t="shared" si="1"/>
        <v>-230521.52099999998</v>
      </c>
    </row>
    <row r="46" spans="1:128" s="3" customFormat="1" x14ac:dyDescent="0.25">
      <c r="A46" s="63" t="str">
        <f>IF('1'!$A$1=1,B46,C46)</f>
        <v>Банки</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40">
        <v>-1037.018</v>
      </c>
      <c r="DW46" s="275">
        <f t="shared" si="0"/>
        <v>-5375.585</v>
      </c>
      <c r="DX46" s="275">
        <f t="shared" si="1"/>
        <v>-3918.8919999999998</v>
      </c>
    </row>
    <row r="47" spans="1:128" x14ac:dyDescent="0.25">
      <c r="A47" s="63" t="str">
        <f>IF('1'!$A$1=1,B47,C47)</f>
        <v>Інші сектори</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40">
        <v>248.88399999999999</v>
      </c>
      <c r="DW47" s="275">
        <f t="shared" si="0"/>
        <v>-6427.9309999999987</v>
      </c>
      <c r="DX47" s="275">
        <f t="shared" si="1"/>
        <v>-8948.1279999999988</v>
      </c>
    </row>
    <row r="48" spans="1:128" x14ac:dyDescent="0.25">
      <c r="A48" s="64" t="str">
        <f>IF('1'!$A$1=1,B48,C48)</f>
        <v>Похідні фінансові інструменти (сальдо)</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33">
        <v>0</v>
      </c>
      <c r="DW48" s="28">
        <f t="shared" si="0"/>
        <v>0</v>
      </c>
      <c r="DX48" s="28">
        <f t="shared" si="1"/>
        <v>2336.44</v>
      </c>
    </row>
    <row r="49" spans="1:128" x14ac:dyDescent="0.25">
      <c r="A49" s="65" t="str">
        <f>IF('1'!$A$1=1,B49,C49)</f>
        <v>Похідні фінансові інструменти: пасиви</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33">
        <v>0</v>
      </c>
      <c r="DW49" s="28">
        <f t="shared" si="0"/>
        <v>0</v>
      </c>
      <c r="DX49" s="28">
        <f t="shared" si="1"/>
        <v>-2336.44</v>
      </c>
    </row>
    <row r="50" spans="1:128" x14ac:dyDescent="0.25">
      <c r="A50" s="66" t="str">
        <f>IF('1'!$A$1=1,B50,C50)</f>
        <v>Cектор державного управління</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40">
        <v>0</v>
      </c>
      <c r="DW50" s="275">
        <f t="shared" si="0"/>
        <v>0</v>
      </c>
      <c r="DX50" s="275">
        <f t="shared" si="1"/>
        <v>-2336.44</v>
      </c>
    </row>
    <row r="51" spans="1:128" x14ac:dyDescent="0.25">
      <c r="A51" s="64" t="str">
        <f>IF('1'!$A$1=1,B51,C51)</f>
        <v>Інші інвестиції (сальдо)</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-37094.625</v>
      </c>
      <c r="DU51" s="33">
        <v>15334.966</v>
      </c>
      <c r="DV51" s="33">
        <v>-130949.22900000002</v>
      </c>
      <c r="DW51" s="28">
        <f t="shared" si="0"/>
        <v>-571912.58015419357</v>
      </c>
      <c r="DX51" s="28">
        <f t="shared" si="1"/>
        <v>-475958.58</v>
      </c>
    </row>
    <row r="52" spans="1:128" x14ac:dyDescent="0.25">
      <c r="A52" s="65" t="str">
        <f>IF('1'!$A$1=1,B52,C52)</f>
        <v>Інші інвестиції: активи</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-10917.828000000001</v>
      </c>
      <c r="DV52" s="33">
        <v>59483.324000000001</v>
      </c>
      <c r="DW52" s="28">
        <f t="shared" si="0"/>
        <v>418813.94199999992</v>
      </c>
      <c r="DX52" s="28">
        <f t="shared" si="1"/>
        <v>668392.72600000002</v>
      </c>
    </row>
    <row r="53" spans="1:128" x14ac:dyDescent="0.25">
      <c r="A53" s="37" t="str">
        <f>IF('1'!$A$1=1,B53,C53)</f>
        <v xml:space="preserve">Центральний банк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40">
        <v>37747.436999999998</v>
      </c>
      <c r="DW53" s="275">
        <f t="shared" si="0"/>
        <v>-2494.0930000000003</v>
      </c>
      <c r="DX53" s="275">
        <f t="shared" si="1"/>
        <v>12145.279</v>
      </c>
    </row>
    <row r="54" spans="1:128" x14ac:dyDescent="0.25">
      <c r="A54" s="37" t="str">
        <f>IF('1'!$A$1=1,B54,C54)</f>
        <v>Cектор державного управління</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40">
        <v>0</v>
      </c>
      <c r="DW54" s="275">
        <f t="shared" si="0"/>
        <v>0</v>
      </c>
      <c r="DX54" s="275">
        <f t="shared" si="1"/>
        <v>0</v>
      </c>
    </row>
    <row r="55" spans="1:128" s="3" customFormat="1" x14ac:dyDescent="0.25">
      <c r="A55" s="37" t="str">
        <f>IF('1'!$A$1=1,B55,C55)</f>
        <v>Банки</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40">
        <v>-6346.5470000000005</v>
      </c>
      <c r="DW55" s="275">
        <f t="shared" si="0"/>
        <v>19141.217000000001</v>
      </c>
      <c r="DX55" s="275">
        <f t="shared" si="1"/>
        <v>48744.096000000005</v>
      </c>
    </row>
    <row r="56" spans="1:128" x14ac:dyDescent="0.25">
      <c r="A56" s="37" t="str">
        <f>IF('1'!$A$1=1,B56,C56)</f>
        <v>Інші сектори</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28294.677000000003</v>
      </c>
      <c r="DV56" s="40">
        <v>28082.434000000001</v>
      </c>
      <c r="DW56" s="275">
        <f t="shared" si="0"/>
        <v>402166.81800000003</v>
      </c>
      <c r="DX56" s="275">
        <f t="shared" si="1"/>
        <v>607503.35100000002</v>
      </c>
    </row>
    <row r="57" spans="1:128" s="3" customFormat="1" x14ac:dyDescent="0.25">
      <c r="A57" s="37" t="str">
        <f>IF('1'!$A$1=1,B57,C57)</f>
        <v>у т. ч.</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v>0</v>
      </c>
      <c r="DU57" s="40">
        <v>0</v>
      </c>
      <c r="DV57" s="40">
        <v>0</v>
      </c>
      <c r="DW57" s="275"/>
      <c r="DX57" s="275"/>
    </row>
    <row r="58" spans="1:128" s="3" customFormat="1" x14ac:dyDescent="0.25">
      <c r="A58" s="67" t="str">
        <f>IF('1'!$A$1=1,B58,C58)</f>
        <v>готівкова валюта поза банками</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40">
        <v>38825.934999999998</v>
      </c>
      <c r="DW58" s="275">
        <f t="shared" si="0"/>
        <v>428778.03900000005</v>
      </c>
      <c r="DX58" s="275">
        <f t="shared" si="1"/>
        <v>659035.46299999999</v>
      </c>
    </row>
    <row r="59" spans="1:128" s="3" customFormat="1" x14ac:dyDescent="0.25">
      <c r="A59" s="67" t="str">
        <f>IF('1'!$A$1=1,B59,C59)</f>
        <v>торгові кредити</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-18460.296999999999</v>
      </c>
      <c r="DV59" s="40">
        <v>-11033.866</v>
      </c>
      <c r="DW59" s="275">
        <f t="shared" si="0"/>
        <v>-19876.732</v>
      </c>
      <c r="DX59" s="275">
        <f t="shared" si="1"/>
        <v>-61519.778000000006</v>
      </c>
    </row>
    <row r="60" spans="1:128" s="3" customFormat="1" x14ac:dyDescent="0.25">
      <c r="A60" s="34" t="str">
        <f>IF('1'!$A$1=1,B60,C60)</f>
        <v>Інші інвестиції: пасиви</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145819.97200000001</v>
      </c>
      <c r="DU60" s="33">
        <v>-26252.794000000002</v>
      </c>
      <c r="DV60" s="33">
        <v>190432.55300000001</v>
      </c>
      <c r="DW60" s="28">
        <f t="shared" si="0"/>
        <v>990726.5221541936</v>
      </c>
      <c r="DX60" s="28">
        <f t="shared" si="1"/>
        <v>1144351.3060000001</v>
      </c>
    </row>
    <row r="61" spans="1:128" x14ac:dyDescent="0.25">
      <c r="A61" s="37" t="str">
        <f>IF('1'!$A$1=1,B61,C61)</f>
        <v xml:space="preserve">Центральний банк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40">
        <v>41.481000000000002</v>
      </c>
      <c r="DW61" s="275">
        <f t="shared" si="0"/>
        <v>-36.057000000000002</v>
      </c>
      <c r="DX61" s="275">
        <f t="shared" si="1"/>
        <v>38.611000000000011</v>
      </c>
    </row>
    <row r="62" spans="1:128" x14ac:dyDescent="0.25">
      <c r="A62" s="37" t="str">
        <f>IF('1'!$A$1=1,B62,C62)</f>
        <v>Cектор державного управління</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40">
        <v>154676.19</v>
      </c>
      <c r="DW62" s="275">
        <f t="shared" si="0"/>
        <v>954016.11615419365</v>
      </c>
      <c r="DX62" s="275">
        <f t="shared" si="1"/>
        <v>1001521.5660000001</v>
      </c>
    </row>
    <row r="63" spans="1:128" x14ac:dyDescent="0.25">
      <c r="A63" s="37" t="str">
        <f>IF('1'!$A$1=1,B63,C63)</f>
        <v>Банки</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40">
        <v>-414.80799999999999</v>
      </c>
      <c r="DW63" s="275">
        <f t="shared" si="0"/>
        <v>-2915.5079999999998</v>
      </c>
      <c r="DX63" s="275">
        <f t="shared" si="1"/>
        <v>-1116.0219999999995</v>
      </c>
    </row>
    <row r="64" spans="1:128" s="71" customFormat="1" x14ac:dyDescent="0.25">
      <c r="A64" s="37" t="str">
        <f>IF('1'!$A$1=1,B64,C64)</f>
        <v>Інші сектори</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15751.278</v>
      </c>
      <c r="DU64" s="40">
        <v>-21502.288</v>
      </c>
      <c r="DV64" s="40">
        <v>36129.69</v>
      </c>
      <c r="DW64" s="275">
        <f t="shared" si="0"/>
        <v>39661.971000000027</v>
      </c>
      <c r="DX64" s="275">
        <f t="shared" si="1"/>
        <v>143907.15099999998</v>
      </c>
    </row>
    <row r="65" spans="1:264" s="71" customFormat="1" x14ac:dyDescent="0.25">
      <c r="A65" s="67" t="str">
        <f>IF('1'!$A$1=1,B65,C65)</f>
        <v>Довгострокові кредити</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40">
        <v>-4728.8</v>
      </c>
      <c r="DW65" s="275">
        <f t="shared" si="0"/>
        <v>25067.472000000002</v>
      </c>
      <c r="DX65" s="275">
        <f t="shared" si="1"/>
        <v>39866.930999999997</v>
      </c>
    </row>
    <row r="66" spans="1:264" s="72" customFormat="1" x14ac:dyDescent="0.25">
      <c r="A66" s="67" t="str">
        <f>IF('1'!$A$1=1,B66,C66)</f>
        <v>Короткострокові кредити</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40">
        <v>331.846</v>
      </c>
      <c r="DW66" s="275">
        <f t="shared" si="0"/>
        <v>1900.123</v>
      </c>
      <c r="DX66" s="275">
        <f t="shared" si="1"/>
        <v>-1169.9999999999998</v>
      </c>
    </row>
    <row r="67" spans="1:264" s="72" customFormat="1" x14ac:dyDescent="0.25">
      <c r="A67" s="67" t="str">
        <f>IF('1'!$A$1=1,B67,C67)</f>
        <v>Торгові кредити</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11961.472</v>
      </c>
      <c r="DU67" s="40">
        <v>-16043.374</v>
      </c>
      <c r="DV67" s="40">
        <v>40526.644</v>
      </c>
      <c r="DW67" s="275">
        <f t="shared" si="0"/>
        <v>12694.375999999995</v>
      </c>
      <c r="DX67" s="275">
        <f t="shared" si="1"/>
        <v>97456.191999999981</v>
      </c>
    </row>
    <row r="68" spans="1:264" x14ac:dyDescent="0.25">
      <c r="A68" s="67" t="str">
        <f>IF('1'!$A$1=1,B68,C68)</f>
        <v>Інша кредиторська заборгованість</v>
      </c>
      <c r="B68" s="70" t="s">
        <v>448</v>
      </c>
      <c r="C68" s="69" t="s">
        <v>449</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40">
        <v>0</v>
      </c>
      <c r="DW68" s="275">
        <f t="shared" si="0"/>
        <v>0</v>
      </c>
      <c r="DX68" s="275">
        <f t="shared" si="1"/>
        <v>7754.0280000000002</v>
      </c>
    </row>
    <row r="69" spans="1:264" x14ac:dyDescent="0.25">
      <c r="A69" s="30" t="str">
        <f>IF('1'!$A$1=1,B69,C69)</f>
        <v>Помилки та упущення</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1898.2740000000485</v>
      </c>
      <c r="DU69" s="33">
        <v>3333.6909999999625</v>
      </c>
      <c r="DV69" s="33">
        <v>-3835.2690000000148</v>
      </c>
      <c r="DW69" s="28">
        <f t="shared" si="0"/>
        <v>56064.146960645201</v>
      </c>
      <c r="DX69" s="28">
        <f t="shared" si="1"/>
        <v>3724.865999999929</v>
      </c>
    </row>
    <row r="70" spans="1:264" ht="15.75" customHeight="1" x14ac:dyDescent="0.25">
      <c r="A70" s="51" t="str">
        <f>IF('1'!$A$1=1,B70,C70)</f>
        <v xml:space="preserve">D. Зведений баланс (= A + B - C)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-38950.791999999943</v>
      </c>
      <c r="DU70" s="28">
        <v>-114012.13000000002</v>
      </c>
      <c r="DV70" s="28">
        <v>98268.57600000003</v>
      </c>
      <c r="DW70" s="28">
        <f t="shared" si="0"/>
        <v>346432.11332580645</v>
      </c>
      <c r="DX70" s="28">
        <f t="shared" si="1"/>
        <v>4738.3880000001809</v>
      </c>
    </row>
    <row r="71" spans="1:264" x14ac:dyDescent="0.25">
      <c r="A71" s="51" t="str">
        <f>IF('1'!$A$1=1,B71,C71)</f>
        <v>E. Резерви та пов'язані статті</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v>98268.576000000001</v>
      </c>
      <c r="DW71" s="28">
        <f t="shared" si="0"/>
        <v>346432.11332580645</v>
      </c>
      <c r="DX71" s="28">
        <f t="shared" si="1"/>
        <v>4738.3880000000354</v>
      </c>
    </row>
    <row r="72" spans="1:264" x14ac:dyDescent="0.25">
      <c r="A72" s="41" t="str">
        <f>IF('1'!$A$1=1,B72,C72)</f>
        <v>Резервні активи</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40">
        <v>84869.512000000002</v>
      </c>
      <c r="DW72" s="275">
        <f t="shared" ref="DW72:DW74" si="2">SUM(CV72:DG72)</f>
        <v>417635.87599999999</v>
      </c>
      <c r="DX72" s="275">
        <f t="shared" ref="DX72:DX74" si="3">SUM(DH72:DS72)</f>
        <v>124949.73999999999</v>
      </c>
    </row>
    <row r="73" spans="1:264" x14ac:dyDescent="0.25">
      <c r="A73" s="41" t="str">
        <f>IF('1'!$A$1=1,B73,C73)</f>
        <v>Кредити МВФ</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40">
        <v>-13399.064</v>
      </c>
      <c r="DW73" s="275">
        <f t="shared" si="2"/>
        <v>71203.762674193567</v>
      </c>
      <c r="DX73" s="275">
        <f t="shared" si="3"/>
        <v>120211.35199999998</v>
      </c>
    </row>
    <row r="74" spans="1:264" s="293" customFormat="1" x14ac:dyDescent="0.25">
      <c r="A74" s="73" t="str">
        <f>IF('1'!$A$1=1,B74,C74)</f>
        <v>Розподіл СПЗ</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76">
        <v>0</v>
      </c>
      <c r="DW74" s="315">
        <f t="shared" si="2"/>
        <v>0</v>
      </c>
      <c r="DX74" s="315">
        <f t="shared" si="3"/>
        <v>0</v>
      </c>
      <c r="DY74" s="292"/>
    </row>
    <row r="75" spans="1:264" s="295" customFormat="1" ht="15" customHeight="1" x14ac:dyDescent="0.25">
      <c r="A75" s="289" t="str">
        <f>IF('1'!$A$1=1,B75,C75)</f>
        <v>* Попередні дані</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292"/>
      <c r="DW75" s="302"/>
      <c r="DX75" s="302"/>
    </row>
    <row r="76" spans="1:264" s="295" customFormat="1" ht="13.5" customHeight="1" x14ac:dyDescent="0.25">
      <c r="A76" s="294" t="s">
        <v>432</v>
      </c>
      <c r="B76" s="321"/>
      <c r="C76" s="322"/>
      <c r="D76" s="323"/>
      <c r="E76" s="323"/>
      <c r="F76" s="323"/>
      <c r="G76" s="323"/>
      <c r="H76" s="323"/>
      <c r="I76" s="323"/>
      <c r="J76" s="323"/>
      <c r="K76" s="323"/>
      <c r="L76" s="323"/>
      <c r="M76" s="323"/>
      <c r="N76" s="323"/>
      <c r="O76" s="323"/>
      <c r="P76" s="323"/>
      <c r="Q76" s="323"/>
      <c r="R76" s="323"/>
      <c r="S76" s="323"/>
      <c r="T76" s="324"/>
      <c r="U76" s="323"/>
      <c r="V76" s="323"/>
      <c r="W76" s="323"/>
      <c r="X76" s="323"/>
      <c r="Y76" s="323"/>
      <c r="Z76" s="323"/>
      <c r="AA76" s="323"/>
      <c r="AB76" s="323"/>
      <c r="AC76" s="323"/>
      <c r="AD76" s="323"/>
      <c r="AE76" s="323"/>
      <c r="AF76" s="323"/>
      <c r="AG76" s="323"/>
      <c r="AH76" s="323"/>
      <c r="AI76" s="323"/>
      <c r="AJ76" s="323"/>
      <c r="AK76" s="323"/>
      <c r="AL76" s="324"/>
      <c r="AM76" s="323"/>
      <c r="DY76" s="316"/>
    </row>
    <row r="77" spans="1:264" s="323" customFormat="1" ht="14.4" x14ac:dyDescent="0.3">
      <c r="A77" s="342" t="s">
        <v>433</v>
      </c>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0"/>
      <c r="DZ77" s="340"/>
      <c r="EA77" s="340"/>
      <c r="EB77" s="340"/>
      <c r="EC77" s="340"/>
      <c r="ED77" s="340"/>
      <c r="EE77" s="340"/>
      <c r="EF77" s="340"/>
      <c r="EG77" s="340"/>
      <c r="EH77" s="340"/>
      <c r="EI77" s="340"/>
      <c r="EJ77" s="340"/>
      <c r="EK77" s="340"/>
      <c r="EL77" s="340"/>
      <c r="EM77" s="340"/>
      <c r="EN77" s="340"/>
      <c r="EO77" s="340"/>
      <c r="EP77" s="340"/>
      <c r="EQ77" s="340"/>
      <c r="ER77" s="340"/>
      <c r="ES77" s="340"/>
      <c r="ET77" s="340"/>
      <c r="EU77" s="340"/>
      <c r="EV77" s="340"/>
      <c r="EW77" s="340"/>
      <c r="EX77" s="340"/>
      <c r="EY77" s="340"/>
      <c r="EZ77" s="340"/>
      <c r="FA77" s="340"/>
      <c r="FB77" s="340"/>
      <c r="FC77" s="340"/>
      <c r="FD77" s="340"/>
      <c r="FE77" s="340"/>
      <c r="FF77" s="340"/>
      <c r="FG77" s="340"/>
      <c r="FH77" s="340"/>
      <c r="FI77" s="340"/>
      <c r="FJ77" s="340"/>
      <c r="FK77" s="340"/>
      <c r="FL77" s="340"/>
      <c r="FM77" s="340"/>
      <c r="FN77" s="340"/>
      <c r="FO77" s="340"/>
      <c r="FP77" s="340"/>
      <c r="FQ77" s="340"/>
      <c r="FR77" s="340"/>
      <c r="FS77" s="340"/>
      <c r="FT77" s="340"/>
      <c r="FU77" s="340"/>
      <c r="FV77" s="340"/>
      <c r="FW77" s="340"/>
      <c r="FX77" s="340"/>
      <c r="FY77" s="340"/>
      <c r="FZ77" s="340"/>
      <c r="GA77" s="340"/>
      <c r="GB77" s="340"/>
      <c r="GC77" s="340"/>
      <c r="GD77" s="340"/>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0"/>
      <c r="HE77" s="340"/>
      <c r="HF77" s="340"/>
      <c r="HG77" s="340"/>
      <c r="HH77" s="340"/>
      <c r="HI77" s="340"/>
      <c r="HJ77" s="340"/>
      <c r="HK77" s="340"/>
      <c r="HL77" s="340"/>
      <c r="HM77" s="340"/>
      <c r="HN77" s="340"/>
      <c r="HO77" s="340"/>
      <c r="HP77" s="340"/>
      <c r="HQ77" s="340"/>
      <c r="HR77" s="340"/>
      <c r="HS77" s="340"/>
      <c r="HT77" s="340"/>
      <c r="HU77" s="340"/>
      <c r="HV77" s="340"/>
      <c r="HW77" s="340"/>
      <c r="HX77" s="340"/>
      <c r="HY77" s="340"/>
      <c r="HZ77" s="340"/>
      <c r="IA77" s="340"/>
      <c r="IB77" s="340"/>
      <c r="IC77" s="340"/>
      <c r="ID77" s="340"/>
      <c r="IE77" s="340"/>
      <c r="IF77" s="340"/>
      <c r="IG77" s="340"/>
      <c r="IH77" s="340"/>
      <c r="II77" s="340"/>
      <c r="IJ77" s="340"/>
      <c r="IK77" s="340"/>
      <c r="IL77" s="340"/>
      <c r="IM77" s="340"/>
      <c r="IN77" s="340"/>
      <c r="IO77" s="340"/>
      <c r="IP77" s="340"/>
      <c r="IQ77" s="340"/>
      <c r="IR77" s="340"/>
      <c r="IS77" s="340"/>
      <c r="IT77" s="340"/>
      <c r="IU77" s="340"/>
      <c r="IV77" s="340"/>
      <c r="IW77" s="340"/>
      <c r="IX77" s="340"/>
      <c r="IY77" s="340"/>
      <c r="IZ77" s="340"/>
      <c r="JA77" s="340"/>
      <c r="JB77" s="340"/>
      <c r="JC77" s="341"/>
      <c r="JD77" s="341"/>
    </row>
    <row r="78" spans="1:264" s="323" customFormat="1" ht="33" customHeight="1" x14ac:dyDescent="0.3">
      <c r="A78" s="342" t="s">
        <v>456</v>
      </c>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25"/>
      <c r="DZ78" s="325"/>
      <c r="EA78" s="325"/>
      <c r="EB78" s="325"/>
      <c r="EC78" s="325"/>
      <c r="ED78" s="325"/>
      <c r="EE78" s="325"/>
      <c r="EF78" s="325"/>
      <c r="EG78" s="325"/>
      <c r="EH78" s="325"/>
      <c r="EI78" s="325"/>
      <c r="EJ78" s="325"/>
      <c r="EK78" s="325"/>
      <c r="EL78" s="325"/>
      <c r="EM78" s="325"/>
      <c r="EN78" s="325"/>
      <c r="EO78" s="325"/>
      <c r="EP78" s="325"/>
      <c r="EQ78" s="325"/>
      <c r="ER78" s="325"/>
      <c r="ES78" s="325"/>
      <c r="ET78" s="325"/>
      <c r="EU78" s="325"/>
      <c r="EV78" s="325"/>
      <c r="EW78" s="325"/>
      <c r="EX78" s="325"/>
      <c r="EY78" s="325"/>
      <c r="EZ78" s="325"/>
      <c r="FA78" s="325"/>
      <c r="FB78" s="325"/>
      <c r="FC78" s="325"/>
      <c r="FD78" s="325"/>
      <c r="FE78" s="325"/>
      <c r="FF78" s="325"/>
      <c r="FG78" s="325"/>
      <c r="FH78" s="325"/>
      <c r="FI78" s="325"/>
      <c r="FJ78" s="325"/>
      <c r="FK78" s="325"/>
      <c r="FL78" s="325"/>
      <c r="FM78" s="325"/>
      <c r="FN78" s="325"/>
      <c r="FO78" s="325"/>
      <c r="FP78" s="325"/>
      <c r="FQ78" s="325"/>
      <c r="FR78" s="325"/>
      <c r="FS78" s="325"/>
      <c r="FT78" s="325"/>
      <c r="FU78" s="325"/>
      <c r="FV78" s="325"/>
      <c r="FW78" s="325"/>
      <c r="FX78" s="325"/>
      <c r="FY78" s="325"/>
      <c r="FZ78" s="325"/>
      <c r="GA78" s="325"/>
      <c r="GB78" s="325"/>
      <c r="GC78" s="325"/>
      <c r="GD78" s="325"/>
      <c r="GE78" s="325"/>
      <c r="GF78" s="325"/>
      <c r="GG78" s="325"/>
      <c r="GH78" s="325"/>
      <c r="GI78" s="325"/>
      <c r="GJ78" s="325"/>
      <c r="GK78" s="325"/>
      <c r="GL78" s="325"/>
      <c r="GM78" s="325"/>
      <c r="GN78" s="325"/>
      <c r="GO78" s="325"/>
      <c r="GP78" s="325"/>
      <c r="GQ78" s="325"/>
      <c r="GR78" s="325"/>
      <c r="GS78" s="325"/>
      <c r="GT78" s="325"/>
      <c r="GU78" s="325"/>
      <c r="GV78" s="325"/>
      <c r="GW78" s="325"/>
      <c r="GX78" s="325"/>
      <c r="GY78" s="325"/>
      <c r="GZ78" s="325"/>
      <c r="HA78" s="325"/>
      <c r="HB78" s="325"/>
      <c r="HC78" s="325"/>
      <c r="HD78" s="325"/>
      <c r="HE78" s="325"/>
      <c r="HF78" s="325"/>
      <c r="HG78" s="325"/>
      <c r="HH78" s="325"/>
      <c r="HI78" s="325"/>
      <c r="HJ78" s="325"/>
      <c r="HK78" s="325"/>
      <c r="HL78" s="325"/>
      <c r="HM78" s="325"/>
      <c r="HN78" s="325"/>
      <c r="HO78" s="325"/>
      <c r="HP78" s="325"/>
      <c r="HQ78" s="325"/>
      <c r="HR78" s="325"/>
      <c r="HS78" s="325"/>
      <c r="HT78" s="325"/>
      <c r="HU78" s="325"/>
      <c r="HV78" s="325"/>
      <c r="HW78" s="325"/>
      <c r="HX78" s="325"/>
      <c r="HY78" s="325"/>
      <c r="HZ78" s="325"/>
      <c r="IA78" s="325"/>
      <c r="IB78" s="325"/>
      <c r="IC78" s="325"/>
      <c r="ID78" s="325"/>
      <c r="IE78" s="325"/>
      <c r="IF78" s="325"/>
      <c r="IG78" s="325"/>
      <c r="IH78" s="325"/>
      <c r="II78" s="325"/>
      <c r="IJ78" s="325"/>
      <c r="IK78" s="325"/>
      <c r="IL78" s="325"/>
      <c r="IM78" s="325"/>
      <c r="IN78" s="325"/>
      <c r="IO78" s="325"/>
      <c r="IP78" s="325"/>
      <c r="IQ78" s="325"/>
      <c r="IR78" s="325"/>
      <c r="IS78" s="325"/>
      <c r="IT78" s="325"/>
      <c r="IU78" s="325"/>
      <c r="IV78" s="325"/>
      <c r="IW78" s="325"/>
      <c r="IX78" s="325"/>
      <c r="IY78" s="325"/>
      <c r="IZ78" s="325"/>
      <c r="JA78" s="325"/>
      <c r="JB78" s="325"/>
      <c r="JC78" s="341"/>
      <c r="JD78" s="341"/>
    </row>
    <row r="79" spans="1:264" s="323" customFormat="1" ht="17.25" customHeight="1" x14ac:dyDescent="0.3">
      <c r="A79" s="342" t="s">
        <v>434</v>
      </c>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c r="BE79" s="343"/>
      <c r="BF79" s="343"/>
      <c r="BG79" s="343"/>
      <c r="BH79" s="343"/>
      <c r="BI79" s="343"/>
      <c r="BJ79" s="343"/>
      <c r="BK79" s="343"/>
      <c r="BL79" s="343"/>
      <c r="BM79" s="343"/>
      <c r="BN79" s="343"/>
      <c r="BO79" s="343"/>
      <c r="BP79" s="343"/>
      <c r="BQ79" s="343"/>
      <c r="BR79" s="343"/>
      <c r="BS79" s="343"/>
      <c r="BT79" s="343"/>
      <c r="BU79" s="343"/>
      <c r="BV79" s="343"/>
      <c r="BW79" s="343"/>
      <c r="BX79" s="343"/>
      <c r="BY79" s="343"/>
      <c r="BZ79" s="343"/>
      <c r="CA79" s="343"/>
      <c r="CB79" s="343"/>
      <c r="CC79" s="343"/>
      <c r="CD79" s="343"/>
      <c r="CE79" s="343"/>
      <c r="CF79" s="343"/>
      <c r="CG79" s="343"/>
      <c r="CH79" s="343"/>
      <c r="CI79" s="343"/>
      <c r="CJ79" s="343"/>
      <c r="CK79" s="343"/>
      <c r="CL79" s="343"/>
      <c r="CM79" s="343"/>
      <c r="CN79" s="343"/>
      <c r="CO79" s="343"/>
      <c r="CP79" s="343"/>
      <c r="CQ79" s="343"/>
      <c r="CR79" s="343"/>
      <c r="CS79" s="343"/>
      <c r="CT79" s="343"/>
      <c r="CU79" s="343"/>
      <c r="CV79" s="343"/>
      <c r="CW79" s="343"/>
      <c r="CX79" s="343"/>
      <c r="CY79" s="343"/>
      <c r="CZ79" s="343"/>
      <c r="DA79" s="343"/>
      <c r="DB79" s="343"/>
      <c r="DC79" s="343"/>
      <c r="DD79" s="343"/>
      <c r="DE79" s="343"/>
      <c r="DF79" s="343"/>
      <c r="DG79" s="343"/>
      <c r="DH79" s="343"/>
      <c r="DI79" s="343"/>
      <c r="DJ79" s="343"/>
      <c r="DK79" s="343"/>
      <c r="DL79" s="343"/>
      <c r="DM79" s="343"/>
      <c r="DN79" s="343"/>
      <c r="DO79" s="343"/>
      <c r="DP79" s="343"/>
      <c r="DQ79" s="343"/>
      <c r="DR79" s="343"/>
      <c r="DS79" s="343"/>
      <c r="DT79" s="343"/>
      <c r="DU79" s="343"/>
      <c r="DV79" s="343"/>
      <c r="DW79" s="343"/>
      <c r="DX79" s="343"/>
      <c r="DY79" s="340"/>
      <c r="DZ79" s="340"/>
      <c r="EA79" s="340"/>
      <c r="EB79" s="340"/>
      <c r="EC79" s="340"/>
      <c r="ED79" s="340"/>
      <c r="EE79" s="340"/>
      <c r="EF79" s="340"/>
      <c r="EG79" s="340"/>
      <c r="EH79" s="340"/>
      <c r="EI79" s="340"/>
      <c r="EJ79" s="340"/>
      <c r="EK79" s="340"/>
      <c r="EL79" s="340"/>
      <c r="EM79" s="340"/>
      <c r="EN79" s="340"/>
      <c r="EO79" s="340"/>
      <c r="EP79" s="340"/>
      <c r="EQ79" s="340"/>
      <c r="ER79" s="340"/>
      <c r="ES79" s="340"/>
      <c r="ET79" s="340"/>
      <c r="EU79" s="340"/>
      <c r="EV79" s="340"/>
      <c r="EW79" s="340"/>
      <c r="EX79" s="340"/>
      <c r="EY79" s="340"/>
      <c r="EZ79" s="340"/>
      <c r="FA79" s="340"/>
      <c r="FB79" s="340"/>
      <c r="FC79" s="340"/>
      <c r="FD79" s="340"/>
      <c r="FE79" s="340"/>
      <c r="FF79" s="340"/>
      <c r="FG79" s="340"/>
      <c r="FH79" s="340"/>
      <c r="FI79" s="340"/>
      <c r="FJ79" s="340"/>
      <c r="FK79" s="340"/>
      <c r="FL79" s="340"/>
      <c r="FM79" s="340"/>
      <c r="FN79" s="340"/>
      <c r="FO79" s="340"/>
      <c r="FP79" s="340"/>
      <c r="FQ79" s="340"/>
      <c r="FR79" s="340"/>
      <c r="FS79" s="340"/>
      <c r="FT79" s="340"/>
      <c r="FU79" s="340"/>
      <c r="FV79" s="340"/>
      <c r="FW79" s="340"/>
      <c r="FX79" s="340"/>
      <c r="FY79" s="340"/>
      <c r="FZ79" s="340"/>
      <c r="GA79" s="340"/>
      <c r="GB79" s="340"/>
      <c r="GC79" s="340"/>
      <c r="GD79" s="340"/>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0"/>
      <c r="HE79" s="340"/>
      <c r="HF79" s="340"/>
      <c r="HG79" s="340"/>
      <c r="HH79" s="340"/>
      <c r="HI79" s="340"/>
      <c r="HJ79" s="340"/>
      <c r="HK79" s="340"/>
      <c r="HL79" s="340"/>
      <c r="HM79" s="340"/>
      <c r="HN79" s="340"/>
      <c r="HO79" s="340"/>
      <c r="HP79" s="340"/>
      <c r="HQ79" s="340"/>
      <c r="HR79" s="340"/>
      <c r="HS79" s="340"/>
      <c r="HT79" s="340"/>
      <c r="HU79" s="340"/>
      <c r="HV79" s="340"/>
      <c r="HW79" s="340"/>
      <c r="HX79" s="340"/>
      <c r="HY79" s="340"/>
      <c r="HZ79" s="340"/>
      <c r="IA79" s="340"/>
      <c r="IB79" s="340"/>
      <c r="IC79" s="340"/>
      <c r="ID79" s="340"/>
      <c r="IE79" s="340"/>
      <c r="IF79" s="340"/>
      <c r="IG79" s="340"/>
      <c r="IH79" s="340"/>
      <c r="II79" s="340"/>
      <c r="IJ79" s="340"/>
      <c r="IK79" s="340"/>
      <c r="IL79" s="340"/>
      <c r="IM79" s="340"/>
      <c r="IN79" s="340"/>
      <c r="IO79" s="340"/>
      <c r="IP79" s="340"/>
      <c r="IQ79" s="340"/>
      <c r="IR79" s="340"/>
      <c r="IS79" s="340"/>
      <c r="IT79" s="340"/>
      <c r="IU79" s="340"/>
      <c r="IV79" s="340"/>
      <c r="IW79" s="340"/>
      <c r="IX79" s="340"/>
      <c r="IY79" s="340"/>
      <c r="IZ79" s="340"/>
      <c r="JA79" s="340"/>
      <c r="JB79" s="340"/>
      <c r="JC79" s="341"/>
      <c r="JD79" s="341"/>
    </row>
    <row r="80" spans="1:264" s="323" customFormat="1" ht="17.25" customHeight="1" x14ac:dyDescent="0.3">
      <c r="A80" s="342" t="s">
        <v>457</v>
      </c>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25"/>
      <c r="DZ80" s="325"/>
      <c r="EA80" s="325"/>
      <c r="EB80" s="325"/>
      <c r="EC80" s="325"/>
      <c r="ED80" s="325"/>
      <c r="EE80" s="325"/>
      <c r="EF80" s="325"/>
      <c r="EG80" s="325"/>
      <c r="EH80" s="325"/>
      <c r="EI80" s="325"/>
      <c r="EJ80" s="325"/>
      <c r="EK80" s="325"/>
      <c r="EL80" s="325"/>
      <c r="EM80" s="325"/>
      <c r="EN80" s="325"/>
      <c r="EO80" s="325"/>
      <c r="EP80" s="325"/>
      <c r="EQ80" s="325"/>
      <c r="ER80" s="325"/>
      <c r="ES80" s="325"/>
      <c r="ET80" s="325"/>
      <c r="EU80" s="325"/>
      <c r="EV80" s="325"/>
      <c r="EW80" s="325"/>
      <c r="EX80" s="325"/>
      <c r="EY80" s="325"/>
      <c r="EZ80" s="325"/>
      <c r="FA80" s="325"/>
      <c r="FB80" s="325"/>
      <c r="FC80" s="325"/>
      <c r="FD80" s="325"/>
      <c r="FE80" s="325"/>
      <c r="FF80" s="325"/>
      <c r="FG80" s="325"/>
      <c r="FH80" s="325"/>
      <c r="FI80" s="325"/>
      <c r="FJ80" s="325"/>
      <c r="FK80" s="325"/>
      <c r="FL80" s="325"/>
      <c r="FM80" s="325"/>
      <c r="FN80" s="325"/>
      <c r="FO80" s="325"/>
      <c r="FP80" s="325"/>
      <c r="FQ80" s="325"/>
      <c r="FR80" s="325"/>
      <c r="FS80" s="325"/>
      <c r="FT80" s="325"/>
      <c r="FU80" s="325"/>
      <c r="FV80" s="325"/>
      <c r="FW80" s="325"/>
      <c r="FX80" s="325"/>
      <c r="FY80" s="325"/>
      <c r="FZ80" s="325"/>
      <c r="GA80" s="325"/>
      <c r="GB80" s="325"/>
      <c r="GC80" s="325"/>
      <c r="GD80" s="325"/>
      <c r="GE80" s="325"/>
      <c r="GF80" s="325"/>
      <c r="GG80" s="325"/>
      <c r="GH80" s="325"/>
      <c r="GI80" s="325"/>
      <c r="GJ80" s="325"/>
      <c r="GK80" s="325"/>
      <c r="GL80" s="325"/>
      <c r="GM80" s="325"/>
      <c r="GN80" s="325"/>
      <c r="GO80" s="325"/>
      <c r="GP80" s="325"/>
      <c r="GQ80" s="325"/>
      <c r="GR80" s="325"/>
      <c r="GS80" s="325"/>
      <c r="GT80" s="325"/>
      <c r="GU80" s="325"/>
      <c r="GV80" s="325"/>
      <c r="GW80" s="325"/>
      <c r="GX80" s="325"/>
      <c r="GY80" s="325"/>
      <c r="GZ80" s="325"/>
      <c r="HA80" s="325"/>
      <c r="HB80" s="325"/>
      <c r="HC80" s="325"/>
      <c r="HD80" s="325"/>
      <c r="HE80" s="325"/>
      <c r="HF80" s="325"/>
      <c r="HG80" s="325"/>
      <c r="HH80" s="325"/>
      <c r="HI80" s="325"/>
      <c r="HJ80" s="325"/>
      <c r="HK80" s="325"/>
      <c r="HL80" s="325"/>
      <c r="HM80" s="325"/>
      <c r="HN80" s="325"/>
      <c r="HO80" s="325"/>
      <c r="HP80" s="325"/>
      <c r="HQ80" s="325"/>
      <c r="HR80" s="325"/>
      <c r="HS80" s="325"/>
      <c r="HT80" s="325"/>
      <c r="HU80" s="325"/>
      <c r="HV80" s="325"/>
      <c r="HW80" s="325"/>
      <c r="HX80" s="325"/>
      <c r="HY80" s="325"/>
      <c r="HZ80" s="325"/>
      <c r="IA80" s="325"/>
      <c r="IB80" s="325"/>
      <c r="IC80" s="325"/>
      <c r="ID80" s="325"/>
      <c r="IE80" s="325"/>
      <c r="IF80" s="325"/>
      <c r="IG80" s="325"/>
      <c r="IH80" s="325"/>
      <c r="II80" s="325"/>
      <c r="IJ80" s="325"/>
      <c r="IK80" s="325"/>
      <c r="IL80" s="325"/>
      <c r="IM80" s="325"/>
      <c r="IN80" s="325"/>
      <c r="IO80" s="325"/>
      <c r="IP80" s="325"/>
      <c r="IQ80" s="325"/>
      <c r="IR80" s="325"/>
      <c r="IS80" s="325"/>
      <c r="IT80" s="325"/>
      <c r="IU80" s="325"/>
      <c r="IV80" s="325"/>
      <c r="IW80" s="325"/>
      <c r="IX80" s="325"/>
      <c r="IY80" s="325"/>
      <c r="IZ80" s="325"/>
      <c r="JA80" s="325"/>
      <c r="JB80" s="325"/>
      <c r="JC80" s="341"/>
      <c r="JD80" s="341"/>
    </row>
    <row r="81" spans="88:128" hidden="1" outlineLevel="1" x14ac:dyDescent="0.25"/>
    <row r="82" spans="88:128" hidden="1" outlineLevel="1" x14ac:dyDescent="0.25">
      <c r="CJ82" s="301">
        <f>CJ7-'1.2'!CJ7</f>
        <v>0</v>
      </c>
      <c r="CK82" s="301">
        <f>CK7-'1.2'!CK7</f>
        <v>0</v>
      </c>
      <c r="CL82" s="301">
        <f>CL7-'1.2'!CL7</f>
        <v>0</v>
      </c>
      <c r="CM82" s="301">
        <f>CM7-'1.2'!CM7</f>
        <v>0</v>
      </c>
      <c r="CN82" s="301">
        <f>CN7-'1.2'!CN7</f>
        <v>0</v>
      </c>
      <c r="CO82" s="301">
        <f>CO7-'1.2'!CO7</f>
        <v>0</v>
      </c>
      <c r="CP82" s="301">
        <f>CP7-'1.2'!CP7</f>
        <v>0</v>
      </c>
      <c r="CQ82" s="301">
        <f>CQ7-'1.2'!CQ7</f>
        <v>0</v>
      </c>
      <c r="CR82" s="301">
        <f>CR7-'1.2'!CR7</f>
        <v>0</v>
      </c>
      <c r="CS82" s="301">
        <f>CS7-'1.2'!CS7</f>
        <v>0</v>
      </c>
      <c r="CT82" s="301">
        <f>CT7-'1.2'!CT7</f>
        <v>0</v>
      </c>
      <c r="CU82" s="301">
        <f>CU7-'1.2'!CU7</f>
        <v>0</v>
      </c>
      <c r="CV82" s="301">
        <f>CV7-'1.2'!CV7</f>
        <v>0</v>
      </c>
      <c r="CW82" s="301">
        <f>CW7-'1.2'!CW7</f>
        <v>0</v>
      </c>
      <c r="CX82" s="301">
        <f>CX7-'1.2'!CX7</f>
        <v>0</v>
      </c>
      <c r="CY82" s="301">
        <f>CY7-'1.2'!CY7</f>
        <v>0</v>
      </c>
      <c r="CZ82" s="301">
        <f>CZ7-'1.2'!CZ7</f>
        <v>0</v>
      </c>
      <c r="DA82" s="301">
        <f>DA7-'1.2'!DA7</f>
        <v>0</v>
      </c>
      <c r="DB82" s="301">
        <f>DB7-'1.2'!DB7</f>
        <v>0</v>
      </c>
      <c r="DC82" s="301">
        <f>DC7-'1.2'!DC7</f>
        <v>0</v>
      </c>
      <c r="DD82" s="301">
        <f>DD7-'1.2'!DD7</f>
        <v>0</v>
      </c>
      <c r="DE82" s="301">
        <f>DE7-'1.2'!DE7</f>
        <v>0</v>
      </c>
      <c r="DF82" s="301">
        <f>DF7-'1.2'!DF7</f>
        <v>0</v>
      </c>
      <c r="DG82" s="301">
        <f>DG7-'1.2'!DG7</f>
        <v>0</v>
      </c>
      <c r="DH82" s="301">
        <f>DH7-'1.2'!DH7</f>
        <v>0</v>
      </c>
      <c r="DI82" s="301">
        <f>DI7-'1.2'!DI7</f>
        <v>0</v>
      </c>
      <c r="DJ82" s="301">
        <f>DJ7-'1.2'!DJ7</f>
        <v>0</v>
      </c>
      <c r="DK82" s="301"/>
      <c r="DL82" s="301"/>
      <c r="DM82" s="301"/>
      <c r="DN82" s="301"/>
      <c r="DO82" s="301"/>
      <c r="DP82" s="301"/>
      <c r="DQ82" s="301"/>
      <c r="DR82" s="301"/>
      <c r="DS82" s="301"/>
      <c r="DT82" s="301"/>
      <c r="DU82" s="301"/>
      <c r="DV82" s="301"/>
      <c r="DW82" s="301">
        <f>DW7-'1.2'!DW7</f>
        <v>0</v>
      </c>
      <c r="DX82" s="301">
        <f>DX7-'1.2'!DX7</f>
        <v>0</v>
      </c>
    </row>
    <row r="83" spans="88:128" hidden="1" outlineLevel="1" x14ac:dyDescent="0.25">
      <c r="CJ83" s="301">
        <f>CJ7-'1.3'!CJ7</f>
        <v>0</v>
      </c>
      <c r="CK83" s="301">
        <f>CK7-'1.3'!CK7</f>
        <v>0</v>
      </c>
      <c r="CL83" s="301">
        <f>CL7-'1.3'!CL7</f>
        <v>0</v>
      </c>
      <c r="CM83" s="301">
        <f>CM7-'1.3'!CM7</f>
        <v>0</v>
      </c>
      <c r="CN83" s="301">
        <f>CN7-'1.3'!CN7</f>
        <v>0</v>
      </c>
      <c r="CO83" s="301">
        <f>CO7-'1.3'!CO7</f>
        <v>0</v>
      </c>
      <c r="CP83" s="301">
        <f>CP7-'1.3'!CP7</f>
        <v>0</v>
      </c>
      <c r="CQ83" s="301">
        <f>CQ7-'1.3'!CQ7</f>
        <v>0</v>
      </c>
      <c r="CR83" s="301">
        <f>CR7-'1.3'!CR7</f>
        <v>0</v>
      </c>
      <c r="CS83" s="301">
        <f>CS7-'1.3'!CS7</f>
        <v>0</v>
      </c>
      <c r="CT83" s="301">
        <f>CT7-'1.3'!CT7</f>
        <v>0</v>
      </c>
      <c r="CU83" s="301">
        <f>CU7-'1.3'!CU7</f>
        <v>0</v>
      </c>
      <c r="CV83" s="301">
        <f>CV7-'1.3'!CV7</f>
        <v>0</v>
      </c>
      <c r="CW83" s="301">
        <f>CW7-'1.3'!CW7</f>
        <v>0</v>
      </c>
      <c r="CX83" s="301">
        <f>CX7-'1.3'!CX7</f>
        <v>0</v>
      </c>
      <c r="CY83" s="301">
        <f>CY7-'1.3'!CY7</f>
        <v>0</v>
      </c>
      <c r="CZ83" s="301">
        <f>CZ7-'1.3'!CZ7</f>
        <v>0</v>
      </c>
      <c r="DA83" s="301">
        <f>DA7-'1.3'!DA7</f>
        <v>0</v>
      </c>
      <c r="DB83" s="301">
        <f>DB7-'1.3'!DB7</f>
        <v>0</v>
      </c>
      <c r="DC83" s="301">
        <f>DC7-'1.3'!DC7</f>
        <v>0</v>
      </c>
      <c r="DD83" s="301">
        <f>DD7-'1.3'!DD7</f>
        <v>0</v>
      </c>
      <c r="DE83" s="301">
        <f>DE7-'1.3'!DE7</f>
        <v>0</v>
      </c>
      <c r="DF83" s="301">
        <f>DF7-'1.3'!DF7</f>
        <v>0</v>
      </c>
      <c r="DG83" s="301">
        <f>DG7-'1.3'!DG7</f>
        <v>0</v>
      </c>
      <c r="DH83" s="301">
        <f>DH7-'1.3'!DH7</f>
        <v>0</v>
      </c>
      <c r="DI83" s="301">
        <f>DI7-'1.3'!DI7</f>
        <v>0</v>
      </c>
      <c r="DJ83" s="301">
        <f>DJ7-'1.3'!DJ7</f>
        <v>0</v>
      </c>
      <c r="DK83" s="301"/>
      <c r="DL83" s="301"/>
      <c r="DM83" s="301"/>
      <c r="DN83" s="301"/>
      <c r="DO83" s="301"/>
      <c r="DP83" s="301"/>
      <c r="DQ83" s="301"/>
      <c r="DR83" s="301"/>
      <c r="DS83" s="301"/>
      <c r="DT83" s="301"/>
      <c r="DU83" s="301"/>
      <c r="DV83" s="301"/>
      <c r="DW83" s="301">
        <f>DW7-'1.3'!DW7</f>
        <v>0</v>
      </c>
      <c r="DX83" s="301">
        <f>DX7-'1.3'!DX7</f>
        <v>0</v>
      </c>
    </row>
    <row r="84" spans="88:128" hidden="1" outlineLevel="1" x14ac:dyDescent="0.25">
      <c r="CJ84" s="301">
        <f>CJ7-'1.4'!CJ7</f>
        <v>-2.9103830456733704E-11</v>
      </c>
      <c r="CK84" s="301">
        <f>CK7-'1.4'!CK7</f>
        <v>3.637978807091713E-12</v>
      </c>
      <c r="CL84" s="301">
        <f>CL7-'1.4'!CL7</f>
        <v>0</v>
      </c>
      <c r="CM84" s="301">
        <f>CM7-'1.4'!CM7</f>
        <v>0</v>
      </c>
      <c r="CN84" s="301">
        <f>CN7-'1.4'!CN7</f>
        <v>4.3655745685100555E-11</v>
      </c>
      <c r="CO84" s="301">
        <f>CO7-'1.4'!CO7</f>
        <v>-1.4551915228366852E-11</v>
      </c>
      <c r="CP84" s="301">
        <f>CP7-'1.4'!CP7</f>
        <v>0</v>
      </c>
      <c r="CQ84" s="301">
        <f>CQ7-'1.4'!CQ7</f>
        <v>0</v>
      </c>
      <c r="CR84" s="301">
        <f>CR7-'1.4'!CR7</f>
        <v>0</v>
      </c>
      <c r="CS84" s="301">
        <f>CS7-'1.4'!CS7</f>
        <v>3.637978807091713E-11</v>
      </c>
      <c r="CT84" s="301">
        <f>CT7-'1.4'!CT7</f>
        <v>1.4551915228366852E-11</v>
      </c>
      <c r="CU84" s="301">
        <f>CU7-'1.4'!CU7</f>
        <v>2.9103830456733704E-11</v>
      </c>
      <c r="CV84" s="301">
        <f>CV7-'1.4'!CV7</f>
        <v>0</v>
      </c>
      <c r="CW84" s="301">
        <f>CW7-'1.4'!CW7</f>
        <v>0</v>
      </c>
      <c r="CX84" s="301">
        <f>CX7-'1.4'!CX7</f>
        <v>-1.4551915228366852E-11</v>
      </c>
      <c r="CY84" s="301">
        <f>CY7-'1.4'!CY7</f>
        <v>4.3655745685100555E-11</v>
      </c>
      <c r="CZ84" s="301">
        <f>CZ7-'1.4'!CZ7</f>
        <v>-1.4551915228366852E-11</v>
      </c>
      <c r="DA84" s="301">
        <f>DA7-'1.4'!DA7</f>
        <v>0</v>
      </c>
      <c r="DB84" s="301">
        <f>DB7-'1.4'!DB7</f>
        <v>0</v>
      </c>
      <c r="DC84" s="301">
        <f>DC7-'1.4'!DC7</f>
        <v>0</v>
      </c>
      <c r="DD84" s="301">
        <f>DD7-'1.4'!DD7</f>
        <v>5.8207660913467407E-11</v>
      </c>
      <c r="DE84" s="301">
        <f>DE7-'1.4'!DE7</f>
        <v>0</v>
      </c>
      <c r="DF84" s="301">
        <f>DF7-'1.4'!DF7</f>
        <v>6.5483618527650833E-11</v>
      </c>
      <c r="DG84" s="301">
        <f>DG7-'1.4'!DG7</f>
        <v>0</v>
      </c>
      <c r="DH84" s="301">
        <f>DH7-'1.4'!DH7</f>
        <v>0</v>
      </c>
      <c r="DI84" s="301">
        <f>DI7-'1.4'!DI7</f>
        <v>0</v>
      </c>
      <c r="DJ84" s="301">
        <f>DJ7-'1.4'!DJ7</f>
        <v>0</v>
      </c>
      <c r="DK84" s="301"/>
      <c r="DL84" s="301"/>
      <c r="DM84" s="301"/>
      <c r="DN84" s="301"/>
      <c r="DO84" s="301"/>
      <c r="DP84" s="301"/>
      <c r="DQ84" s="301"/>
      <c r="DR84" s="301"/>
      <c r="DS84" s="301"/>
      <c r="DT84" s="301"/>
      <c r="DU84" s="301"/>
      <c r="DV84" s="301"/>
      <c r="DW84" s="301">
        <f>DW7-'1.4'!DW7</f>
        <v>0</v>
      </c>
      <c r="DX84" s="301">
        <f>DX7-'1.4'!DX7</f>
        <v>0</v>
      </c>
    </row>
    <row r="85" spans="88:128" hidden="1" outlineLevel="1" x14ac:dyDescent="0.25">
      <c r="CJ85" s="301">
        <f>CJ70-'1.2'!CJ88</f>
        <v>-1.0000000183936208E-3</v>
      </c>
      <c r="CK85" s="301">
        <f>CK70-'1.2'!CK88</f>
        <v>-1.0000000038417056E-3</v>
      </c>
      <c r="CL85" s="301">
        <f>CL70-'1.2'!CL88</f>
        <v>1.4551915228366852E-11</v>
      </c>
      <c r="CM85" s="301">
        <f>CM70-'1.2'!CM88</f>
        <v>1.0000000038417056E-3</v>
      </c>
      <c r="CN85" s="301">
        <f>CN70-'1.2'!CN88</f>
        <v>0</v>
      </c>
      <c r="CO85" s="301">
        <f>CO70-'1.2'!CO88</f>
        <v>3.0000000260770321E-3</v>
      </c>
      <c r="CP85" s="301">
        <f>CP70-'1.2'!CP88</f>
        <v>-9.9999999656574801E-4</v>
      </c>
      <c r="CQ85" s="301">
        <f>CQ70-'1.2'!CQ88</f>
        <v>1.0000000038417056E-3</v>
      </c>
      <c r="CR85" s="301">
        <f>CR70-'1.2'!CR88</f>
        <v>0</v>
      </c>
      <c r="CS85" s="301">
        <f>CS70-'1.2'!CS88</f>
        <v>-1.0000000038417056E-3</v>
      </c>
      <c r="CT85" s="301">
        <f>CT70-'1.2'!CT88</f>
        <v>-9.9999998928979039E-4</v>
      </c>
      <c r="CU85" s="301">
        <f>CU70-'1.2'!CU88</f>
        <v>9.9999999656574801E-4</v>
      </c>
      <c r="CV85" s="301">
        <f>CV70-'1.2'!CV88</f>
        <v>-9.9999997473787516E-4</v>
      </c>
      <c r="CW85" s="301">
        <f>CW70-'1.2'!CW88</f>
        <v>0</v>
      </c>
      <c r="CX85" s="301">
        <f>CX70-'1.2'!CX88</f>
        <v>0</v>
      </c>
      <c r="CY85" s="301">
        <f>CY70-'1.2'!CY88</f>
        <v>0</v>
      </c>
      <c r="CZ85" s="301">
        <f>CZ70-'1.2'!CZ88</f>
        <v>9.9999999656574801E-4</v>
      </c>
      <c r="DA85" s="301">
        <f>DA70-'1.2'!DA88</f>
        <v>2.9999999824212864E-3</v>
      </c>
      <c r="DB85" s="301">
        <f>DB70-'1.2'!DB88</f>
        <v>9.9999998928979039E-4</v>
      </c>
      <c r="DC85" s="301">
        <f>DC70-'1.2'!DC88</f>
        <v>9.9999999656574801E-4</v>
      </c>
      <c r="DD85" s="301">
        <f>DD70-'1.2'!DD88</f>
        <v>1.0000000038417056E-3</v>
      </c>
      <c r="DE85" s="301">
        <f>DE70-'1.2'!DE88</f>
        <v>9.9999999656574801E-4</v>
      </c>
      <c r="DF85" s="301">
        <f>DF70-'1.2'!DF88</f>
        <v>1.0000000111176632E-3</v>
      </c>
      <c r="DG85" s="301">
        <f>DG70-'1.2'!DG88</f>
        <v>0</v>
      </c>
      <c r="DH85" s="301">
        <f>DH70-'1.2'!DH88</f>
        <v>-2.0000000076834112E-3</v>
      </c>
      <c r="DI85" s="301">
        <f>DI70-'1.2'!DI88</f>
        <v>0</v>
      </c>
      <c r="DJ85" s="301">
        <f>DJ70-'1.2'!DJ88</f>
        <v>0</v>
      </c>
      <c r="DK85" s="301"/>
      <c r="DL85" s="301"/>
      <c r="DM85" s="301"/>
      <c r="DN85" s="301"/>
      <c r="DO85" s="301"/>
      <c r="DP85" s="301"/>
      <c r="DQ85" s="301"/>
      <c r="DR85" s="301"/>
      <c r="DS85" s="301"/>
      <c r="DT85" s="301"/>
      <c r="DU85" s="301"/>
      <c r="DV85" s="301"/>
      <c r="DW85" s="301">
        <f>DW70-'1.2'!DW88</f>
        <v>7.9999999143183231E-3</v>
      </c>
      <c r="DX85" s="301">
        <f>DX70-'1.2'!DX88</f>
        <v>4.0000000008149073E-3</v>
      </c>
    </row>
    <row r="86" spans="88:128" hidden="1" outlineLevel="1" x14ac:dyDescent="0.25">
      <c r="CJ86" s="301">
        <f>'1.3'!CJ33-'1.4'!CJ289</f>
        <v>0</v>
      </c>
      <c r="CK86" s="301">
        <f>'1.3'!CK33-'1.4'!CK289</f>
        <v>0</v>
      </c>
      <c r="CL86" s="301">
        <f>'1.3'!CL33-'1.4'!CL289</f>
        <v>0</v>
      </c>
      <c r="CM86" s="301">
        <f>'1.3'!CM33-'1.4'!CM289</f>
        <v>0</v>
      </c>
      <c r="CN86" s="301">
        <f>'1.3'!CN33-'1.4'!CN289</f>
        <v>0</v>
      </c>
      <c r="CO86" s="301">
        <f>'1.3'!CO33-'1.4'!CO289</f>
        <v>0</v>
      </c>
      <c r="CP86" s="301">
        <f>'1.3'!CP33-'1.4'!CP289</f>
        <v>0</v>
      </c>
      <c r="CQ86" s="301">
        <f>'1.3'!CQ33-'1.4'!CQ289</f>
        <v>0</v>
      </c>
      <c r="CR86" s="301">
        <f>'1.3'!CR33-'1.4'!CR289</f>
        <v>0</v>
      </c>
      <c r="CS86" s="301">
        <f>'1.3'!CS33-'1.4'!CS289</f>
        <v>0</v>
      </c>
      <c r="CT86" s="301">
        <f>'1.3'!CT33-'1.4'!CT289</f>
        <v>0</v>
      </c>
      <c r="CU86" s="301">
        <f>'1.3'!CU33-'1.4'!CU289</f>
        <v>0</v>
      </c>
      <c r="CV86" s="301">
        <f>'1.3'!CV33-'1.4'!CV289</f>
        <v>0</v>
      </c>
      <c r="CW86" s="301">
        <f>'1.3'!CW33-'1.4'!CW289</f>
        <v>0</v>
      </c>
      <c r="CX86" s="301">
        <f>'1.3'!CX33-'1.4'!CX289</f>
        <v>0</v>
      </c>
      <c r="CY86" s="301">
        <f>'1.3'!CY33-'1.4'!CY289</f>
        <v>0</v>
      </c>
      <c r="CZ86" s="301">
        <f>'1.3'!CZ33-'1.4'!CZ289</f>
        <v>0</v>
      </c>
      <c r="DA86" s="301">
        <f>'1.3'!DA33-'1.4'!DA289</f>
        <v>0</v>
      </c>
      <c r="DB86" s="301">
        <f>'1.3'!DB33-'1.4'!DB289</f>
        <v>0</v>
      </c>
      <c r="DC86" s="301">
        <f>'1.3'!DC33-'1.4'!DC289</f>
        <v>0</v>
      </c>
      <c r="DD86" s="301">
        <f>'1.3'!DD33-'1.4'!DD289</f>
        <v>0</v>
      </c>
      <c r="DE86" s="301">
        <f>'1.3'!DE33-'1.4'!DE289</f>
        <v>0</v>
      </c>
      <c r="DF86" s="301">
        <f>'1.3'!DF33-'1.4'!DF289</f>
        <v>0</v>
      </c>
      <c r="DG86" s="301">
        <f>'1.3'!DG33-'1.4'!DG289</f>
        <v>0</v>
      </c>
      <c r="DH86" s="301">
        <f>'1.3'!DH33-'1.4'!DH289</f>
        <v>0</v>
      </c>
      <c r="DI86" s="301">
        <f>'1.3'!DI33-'1.4'!DI289</f>
        <v>0</v>
      </c>
      <c r="DJ86" s="301">
        <f>'1.3'!DJ33-'1.4'!DJ289</f>
        <v>0</v>
      </c>
      <c r="DK86" s="301"/>
      <c r="DL86" s="301"/>
      <c r="DM86" s="301"/>
      <c r="DN86" s="301"/>
      <c r="DO86" s="301"/>
      <c r="DP86" s="301"/>
      <c r="DQ86" s="301"/>
      <c r="DR86" s="301"/>
      <c r="DS86" s="301"/>
      <c r="DT86" s="301"/>
      <c r="DU86" s="301"/>
      <c r="DV86" s="301"/>
      <c r="DW86" s="301">
        <f>'1.3'!DW33-'1.4'!DW289</f>
        <v>0</v>
      </c>
      <c r="DX86" s="301">
        <f>'1.3'!DX33-'1.4'!DX289</f>
        <v>0</v>
      </c>
    </row>
    <row r="87" spans="88:128" collapsed="1" x14ac:dyDescent="0.25"/>
  </sheetData>
  <mergeCells count="7">
    <mergeCell ref="A77:DX77"/>
    <mergeCell ref="A78:DX78"/>
    <mergeCell ref="A79:DX79"/>
    <mergeCell ref="A80:DX80"/>
    <mergeCell ref="A5:A6"/>
    <mergeCell ref="B5:B6"/>
    <mergeCell ref="C5:C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8"/>
  <sheetViews>
    <sheetView zoomScale="70" zoomScaleNormal="70" workbookViewId="0">
      <pane xSplit="3" ySplit="6" topLeftCell="CV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2" outlineLevelRow="1" outlineLevelCol="1" x14ac:dyDescent="0.25"/>
  <cols>
    <col min="1" max="1" width="42.33203125" style="79" customWidth="1"/>
    <col min="2" max="3" width="68.33203125" style="130" hidden="1" customWidth="1"/>
    <col min="4" max="5" width="7.6640625" style="6" hidden="1" customWidth="1" outlineLevel="1"/>
    <col min="6" max="8" width="8.109375" style="6" hidden="1" customWidth="1" outlineLevel="1"/>
    <col min="9" max="23" width="7.6640625" style="6" hidden="1" customWidth="1" outlineLevel="1"/>
    <col min="24" max="24" width="8.109375" style="6" hidden="1" customWidth="1" outlineLevel="1"/>
    <col min="25" max="25" width="7.6640625" style="6" hidden="1" customWidth="1" outlineLevel="1"/>
    <col min="26" max="27" width="8.109375" style="6" hidden="1" customWidth="1" outlineLevel="1"/>
    <col min="28" max="28" width="7.6640625" style="6" hidden="1" customWidth="1" outlineLevel="1"/>
    <col min="29" max="30" width="8.109375" style="6" hidden="1" customWidth="1" outlineLevel="1"/>
    <col min="31" max="31" width="7.6640625" style="6" hidden="1" customWidth="1" outlineLevel="1"/>
    <col min="32" max="43" width="8.109375" style="6" hidden="1" customWidth="1" outlineLevel="1"/>
    <col min="44" max="44" width="8.109375" style="6" hidden="1" customWidth="1" outlineLevel="1" collapsed="1"/>
    <col min="45" max="59" width="8.109375" style="6" hidden="1" customWidth="1" outlineLevel="1"/>
    <col min="60" max="60" width="8.109375" style="6" hidden="1" customWidth="1" outlineLevel="1" collapsed="1"/>
    <col min="61" max="63" width="8.109375" style="6" hidden="1" customWidth="1" outlineLevel="1"/>
    <col min="64" max="64" width="7.6640625" style="6" hidden="1" customWidth="1" outlineLevel="1"/>
    <col min="65" max="66" width="8.109375" style="6" hidden="1" customWidth="1" outlineLevel="1"/>
    <col min="67" max="68" width="7.6640625" style="6" hidden="1" customWidth="1" outlineLevel="1"/>
    <col min="69" max="71" width="8.109375" style="6" hidden="1" customWidth="1" outlineLevel="1"/>
    <col min="72" max="72" width="8.109375" style="6" hidden="1" customWidth="1" outlineLevel="1" collapsed="1"/>
    <col min="73" max="79" width="8.109375" style="6" hidden="1" customWidth="1" outlineLevel="1"/>
    <col min="80" max="80" width="8.109375" style="6" hidden="1" customWidth="1" outlineLevel="1" collapsed="1"/>
    <col min="81" max="83" width="8.109375" style="6" hidden="1" customWidth="1" outlineLevel="1"/>
    <col min="84" max="84" width="8.109375" style="6" hidden="1" customWidth="1" outlineLevel="1" collapsed="1"/>
    <col min="85" max="87" width="8.109375" style="6" hidden="1" customWidth="1" outlineLevel="1"/>
    <col min="88" max="88" width="8.109375" style="6" hidden="1" customWidth="1" outlineLevel="1" collapsed="1"/>
    <col min="89" max="90" width="8.109375" style="6" hidden="1" customWidth="1" outlineLevel="1"/>
    <col min="91" max="91" width="7.6640625" style="6" hidden="1" customWidth="1" outlineLevel="1"/>
    <col min="92" max="97" width="8.109375" style="6" hidden="1" customWidth="1" outlineLevel="1"/>
    <col min="98" max="98" width="8.6640625" style="6" hidden="1" customWidth="1" outlineLevel="1"/>
    <col min="99" max="99" width="8.88671875" style="6" hidden="1" customWidth="1" outlineLevel="1"/>
    <col min="100" max="100" width="8.88671875" style="6" hidden="1" customWidth="1" outlineLevel="1" collapsed="1"/>
    <col min="101" max="102" width="8.88671875" style="6" hidden="1" customWidth="1" outlineLevel="1"/>
    <col min="103" max="104" width="8.21875" style="6" hidden="1" customWidth="1" outlineLevel="1"/>
    <col min="105" max="111" width="8.88671875" style="6" hidden="1" customWidth="1" outlineLevel="1"/>
    <col min="112" max="112" width="8.33203125" style="6" bestFit="1" customWidth="1" collapsed="1"/>
    <col min="113" max="113" width="8.33203125" style="6" bestFit="1" customWidth="1"/>
    <col min="114" max="124" width="8.88671875" style="6" bestFit="1" customWidth="1"/>
    <col min="125" max="125" width="9.44140625" style="6" bestFit="1" customWidth="1"/>
    <col min="126" max="126" width="8.88671875" style="6" bestFit="1" customWidth="1"/>
    <col min="127" max="127" width="10.33203125" style="276" customWidth="1"/>
    <col min="128" max="128" width="9.5546875" style="276" customWidth="1"/>
    <col min="129" max="16384" width="9.109375" style="79"/>
  </cols>
  <sheetData>
    <row r="1" spans="1:128" x14ac:dyDescent="0.25">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row>
    <row r="2" spans="1:128" s="330" customFormat="1" x14ac:dyDescent="0.25">
      <c r="A2" s="327" t="str">
        <f>IF('1'!$A$1=1,B2,C2)</f>
        <v>1.2. Динаміка платіжного балансу України: аналітична форма представлення (за секторами)</v>
      </c>
      <c r="B2" s="328" t="s">
        <v>5</v>
      </c>
      <c r="C2" s="328"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329"/>
      <c r="DX2" s="329"/>
    </row>
    <row r="3" spans="1:128" x14ac:dyDescent="0.25">
      <c r="A3" s="80" t="str">
        <f>IF('1'!$A$1=1,B3,C3)</f>
        <v>(відповідно до КПБ6)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c r="DV3" s="17"/>
    </row>
    <row r="4" spans="1:128" s="3" customFormat="1" x14ac:dyDescent="0.25">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x14ac:dyDescent="0.25">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1">
        <v>2023</v>
      </c>
      <c r="DX5" s="331">
        <v>2024</v>
      </c>
    </row>
    <row r="6" spans="1:128" x14ac:dyDescent="0.25">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332"/>
      <c r="DX6" s="333"/>
    </row>
    <row r="7" spans="1:128" x14ac:dyDescent="0.25">
      <c r="A7" s="86" t="str">
        <f>IF('1'!$A$1=1,B7,C7)</f>
        <v>A. Рахунок поточних операцій</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hidden="1" outlineLevel="1" x14ac:dyDescent="0.25">
      <c r="A8" s="89" t="str">
        <f>IF('1'!$A$1=1,B8,C8)</f>
        <v>Баланс товарів та послуг</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-134917.122</v>
      </c>
      <c r="DU8" s="91">
        <v>-132097.38699999999</v>
      </c>
      <c r="DV8" s="91">
        <v>-165134.66700000002</v>
      </c>
      <c r="DW8" s="88">
        <f t="shared" ref="DW8:DW71" si="0">SUM(CV8:DG8)</f>
        <v>-1385818.8420000002</v>
      </c>
      <c r="DX8" s="88">
        <f t="shared" ref="DX8:DX71" si="1">SUM(DH8:DS8)</f>
        <v>-1449981.747</v>
      </c>
    </row>
    <row r="9" spans="1:128" hidden="1" outlineLevel="1" x14ac:dyDescent="0.25">
      <c r="A9" s="92" t="str">
        <f>IF('1'!$A$1=1,B9,C9)</f>
        <v>Баланс товарів</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-108472.693</v>
      </c>
      <c r="DU9" s="91">
        <v>-116304.04099999998</v>
      </c>
      <c r="DV9" s="91">
        <v>-145265.41099999999</v>
      </c>
      <c r="DW9" s="88">
        <f t="shared" si="0"/>
        <v>-1066045.0250000001</v>
      </c>
      <c r="DX9" s="88">
        <f t="shared" si="1"/>
        <v>-1228381.338</v>
      </c>
    </row>
    <row r="10" spans="1:128" hidden="1" outlineLevel="1" x14ac:dyDescent="0.25">
      <c r="A10" s="94" t="str">
        <f>IF('1'!$A$1=1,B10,C10)</f>
        <v>Експорт товарів</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120179.452</v>
      </c>
      <c r="DV10" s="96">
        <v>141366.226</v>
      </c>
      <c r="DW10" s="303">
        <f t="shared" si="0"/>
        <v>1268461.4509999999</v>
      </c>
      <c r="DX10" s="303">
        <f t="shared" si="1"/>
        <v>1560426.41</v>
      </c>
    </row>
    <row r="11" spans="1:128" hidden="1" outlineLevel="1" x14ac:dyDescent="0.25">
      <c r="A11" s="94" t="str">
        <f>IF('1'!$A$1=1,B11,C11)</f>
        <v>Імпорт товарів</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232778.356</v>
      </c>
      <c r="DU11" s="96">
        <v>236483.49299999999</v>
      </c>
      <c r="DV11" s="96">
        <v>286631.63699999999</v>
      </c>
      <c r="DW11" s="303">
        <f t="shared" si="0"/>
        <v>2334506.4759999998</v>
      </c>
      <c r="DX11" s="303">
        <f t="shared" si="1"/>
        <v>2788807.7479999997</v>
      </c>
    </row>
    <row r="12" spans="1:128" hidden="1" outlineLevel="1" x14ac:dyDescent="0.25">
      <c r="A12" s="92" t="str">
        <f>IF('1'!$A$1=1,B12,C12)</f>
        <v>Баланс послуг</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-26444.428999999996</v>
      </c>
      <c r="DU12" s="91">
        <v>-15793.34599999999</v>
      </c>
      <c r="DV12" s="91">
        <v>-19869.256000000008</v>
      </c>
      <c r="DW12" s="88">
        <f t="shared" si="0"/>
        <v>-319773.81700000016</v>
      </c>
      <c r="DX12" s="88">
        <f t="shared" si="1"/>
        <v>-221600.40900000004</v>
      </c>
    </row>
    <row r="13" spans="1:128" hidden="1" outlineLevel="1" x14ac:dyDescent="0.25">
      <c r="A13" s="94" t="str">
        <f>IF('1'!$A$1=1,B13,C13)</f>
        <v>Експорт послуг</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96">
        <v>53012.334999999992</v>
      </c>
      <c r="DW13" s="303">
        <f t="shared" si="0"/>
        <v>607282.32999999996</v>
      </c>
      <c r="DX13" s="303">
        <f t="shared" si="1"/>
        <v>692002.05699999991</v>
      </c>
    </row>
    <row r="14" spans="1:128" hidden="1" outlineLevel="1" x14ac:dyDescent="0.25">
      <c r="A14" s="94" t="str">
        <f>IF('1'!$A$1=1,B14,C14)</f>
        <v>Імпорт послуг</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77564.712999999989</v>
      </c>
      <c r="DU14" s="96">
        <v>67882.221999999994</v>
      </c>
      <c r="DV14" s="96">
        <v>72881.591</v>
      </c>
      <c r="DW14" s="303">
        <f t="shared" si="0"/>
        <v>927056.147</v>
      </c>
      <c r="DX14" s="303">
        <f t="shared" si="1"/>
        <v>913602.46600000013</v>
      </c>
    </row>
    <row r="15" spans="1:128" hidden="1" outlineLevel="1" x14ac:dyDescent="0.25">
      <c r="A15" s="89" t="str">
        <f>IF('1'!$A$1=1,B15,C15)</f>
        <v>Баланс первинних доходів</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91">
        <v>2986.6109999999971</v>
      </c>
      <c r="DW15" s="88">
        <f t="shared" si="0"/>
        <v>185735.89929200005</v>
      </c>
      <c r="DX15" s="88">
        <f t="shared" si="1"/>
        <v>13326.612999999994</v>
      </c>
    </row>
    <row r="16" spans="1:128" hidden="1" outlineLevel="1" x14ac:dyDescent="0.25">
      <c r="A16" s="97" t="str">
        <f>IF('1'!$A$1=1,B16,C16)</f>
        <v>Надходження</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96">
        <v>27252.821</v>
      </c>
      <c r="DW16" s="303">
        <f t="shared" si="0"/>
        <v>450461.43029200006</v>
      </c>
      <c r="DX16" s="303">
        <f t="shared" si="1"/>
        <v>368204.69799999997</v>
      </c>
    </row>
    <row r="17" spans="1:128" hidden="1" outlineLevel="1" x14ac:dyDescent="0.25">
      <c r="A17" s="97" t="str">
        <f>IF('1'!$A$1=1,B17,C17)</f>
        <v>Виплати</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96">
        <v>24266.210000000003</v>
      </c>
      <c r="DW17" s="303">
        <f t="shared" si="0"/>
        <v>264725.53100000002</v>
      </c>
      <c r="DX17" s="303">
        <f t="shared" si="1"/>
        <v>354878.08499999996</v>
      </c>
    </row>
    <row r="18" spans="1:128" hidden="1" outlineLevel="1" x14ac:dyDescent="0.25">
      <c r="A18" s="65" t="str">
        <f>IF('1'!$A$1=1,B18,C18)</f>
        <v>Оплата праці (баланс)</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33">
        <v>22772.905000000002</v>
      </c>
      <c r="DW18" s="28">
        <f t="shared" si="0"/>
        <v>406274.68999999994</v>
      </c>
      <c r="DX18" s="28">
        <f t="shared" si="1"/>
        <v>310735.64</v>
      </c>
    </row>
    <row r="19" spans="1:128" hidden="1" outlineLevel="1" x14ac:dyDescent="0.25">
      <c r="A19" s="66" t="str">
        <f>IF('1'!$A$1=1,B19,C19)</f>
        <v>Надходження</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40">
        <v>22855.866000000002</v>
      </c>
      <c r="DW19" s="275">
        <f t="shared" si="0"/>
        <v>406933.46500000008</v>
      </c>
      <c r="DX19" s="275">
        <f t="shared" si="1"/>
        <v>311458.98199999996</v>
      </c>
    </row>
    <row r="20" spans="1:128" hidden="1" outlineLevel="1" x14ac:dyDescent="0.25">
      <c r="A20" s="66" t="str">
        <f>IF('1'!$A$1=1,B20,C20)</f>
        <v>Виплати</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40">
        <v>82.960999999999999</v>
      </c>
      <c r="DW20" s="275">
        <f t="shared" si="0"/>
        <v>658.77499999999998</v>
      </c>
      <c r="DX20" s="275">
        <f t="shared" si="1"/>
        <v>723.34199999999998</v>
      </c>
    </row>
    <row r="21" spans="1:128" hidden="1" outlineLevel="1" x14ac:dyDescent="0.25">
      <c r="A21" s="65" t="str">
        <f>IF('1'!$A$1=1,B21,C21)</f>
        <v>Доходи від інвестицій (баланс)</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33">
        <v>-19952.217000000004</v>
      </c>
      <c r="DW21" s="28">
        <f t="shared" si="0"/>
        <v>-228553.736</v>
      </c>
      <c r="DX21" s="28">
        <f t="shared" si="1"/>
        <v>-308631.38700000005</v>
      </c>
    </row>
    <row r="22" spans="1:128" hidden="1" outlineLevel="1" x14ac:dyDescent="0.25">
      <c r="A22" s="66" t="str">
        <f>IF('1'!$A$1=1,B22,C22)</f>
        <v>Надходження</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40">
        <v>4231.0320000000002</v>
      </c>
      <c r="DW22" s="275">
        <f t="shared" si="0"/>
        <v>35513.020000000004</v>
      </c>
      <c r="DX22" s="275">
        <f t="shared" si="1"/>
        <v>45523.356000000007</v>
      </c>
    </row>
    <row r="23" spans="1:128" hidden="1" outlineLevel="1" x14ac:dyDescent="0.25">
      <c r="A23" s="66" t="str">
        <f>IF('1'!$A$1=1,B23,C23)</f>
        <v>Виплати</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40">
        <v>24183.249000000003</v>
      </c>
      <c r="DW23" s="275">
        <f t="shared" si="0"/>
        <v>264066.75599999999</v>
      </c>
      <c r="DX23" s="275">
        <f t="shared" si="1"/>
        <v>354154.74300000002</v>
      </c>
    </row>
    <row r="24" spans="1:128" hidden="1" outlineLevel="1" x14ac:dyDescent="0.25">
      <c r="A24" s="101" t="str">
        <f>IF('1'!$A$1=1,B24,C24)</f>
        <v>у т.ч.реінвестовані доходи</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40">
        <v>2613.2840000000001</v>
      </c>
      <c r="DW24" s="275">
        <f t="shared" si="0"/>
        <v>124062.40699999999</v>
      </c>
      <c r="DX24" s="275">
        <f t="shared" si="1"/>
        <v>92798.661999999982</v>
      </c>
    </row>
    <row r="25" spans="1:128" hidden="1" outlineLevel="1" x14ac:dyDescent="0.25">
      <c r="A25" s="34" t="str">
        <f>IF('1'!$A$1=1,B25,C25)</f>
        <v>Інші первинні доходи  (сальдо)</v>
      </c>
      <c r="B25" s="44" t="s">
        <v>437</v>
      </c>
      <c r="C25" s="36" t="s">
        <v>438</v>
      </c>
      <c r="D25" s="310" t="s">
        <v>447</v>
      </c>
      <c r="E25" s="310" t="s">
        <v>447</v>
      </c>
      <c r="F25" s="310" t="s">
        <v>447</v>
      </c>
      <c r="G25" s="310" t="s">
        <v>447</v>
      </c>
      <c r="H25" s="310" t="s">
        <v>447</v>
      </c>
      <c r="I25" s="310" t="s">
        <v>447</v>
      </c>
      <c r="J25" s="310" t="s">
        <v>447</v>
      </c>
      <c r="K25" s="310" t="s">
        <v>447</v>
      </c>
      <c r="L25" s="310" t="s">
        <v>447</v>
      </c>
      <c r="M25" s="310" t="s">
        <v>447</v>
      </c>
      <c r="N25" s="310" t="s">
        <v>447</v>
      </c>
      <c r="O25" s="310" t="s">
        <v>447</v>
      </c>
      <c r="P25" s="310" t="s">
        <v>447</v>
      </c>
      <c r="Q25" s="310" t="s">
        <v>447</v>
      </c>
      <c r="R25" s="310" t="s">
        <v>447</v>
      </c>
      <c r="S25" s="310" t="s">
        <v>447</v>
      </c>
      <c r="T25" s="310" t="s">
        <v>447</v>
      </c>
      <c r="U25" s="310" t="s">
        <v>447</v>
      </c>
      <c r="V25" s="310" t="s">
        <v>447</v>
      </c>
      <c r="W25" s="310" t="s">
        <v>447</v>
      </c>
      <c r="X25" s="310" t="s">
        <v>447</v>
      </c>
      <c r="Y25" s="310" t="s">
        <v>447</v>
      </c>
      <c r="Z25" s="310" t="s">
        <v>447</v>
      </c>
      <c r="AA25" s="310" t="s">
        <v>447</v>
      </c>
      <c r="AB25" s="310" t="s">
        <v>447</v>
      </c>
      <c r="AC25" s="310" t="s">
        <v>447</v>
      </c>
      <c r="AD25" s="310" t="s">
        <v>447</v>
      </c>
      <c r="AE25" s="310" t="s">
        <v>447</v>
      </c>
      <c r="AF25" s="310" t="s">
        <v>447</v>
      </c>
      <c r="AG25" s="310" t="s">
        <v>447</v>
      </c>
      <c r="AH25" s="310" t="s">
        <v>447</v>
      </c>
      <c r="AI25" s="310" t="s">
        <v>447</v>
      </c>
      <c r="AJ25" s="310" t="s">
        <v>447</v>
      </c>
      <c r="AK25" s="310" t="s">
        <v>447</v>
      </c>
      <c r="AL25" s="310" t="s">
        <v>447</v>
      </c>
      <c r="AM25" s="310" t="s">
        <v>447</v>
      </c>
      <c r="AN25" s="310" t="s">
        <v>447</v>
      </c>
      <c r="AO25" s="310" t="s">
        <v>447</v>
      </c>
      <c r="AP25" s="310" t="s">
        <v>447</v>
      </c>
      <c r="AQ25" s="310" t="s">
        <v>447</v>
      </c>
      <c r="AR25" s="310" t="s">
        <v>447</v>
      </c>
      <c r="AS25" s="310" t="s">
        <v>447</v>
      </c>
      <c r="AT25" s="310" t="s">
        <v>447</v>
      </c>
      <c r="AU25" s="310" t="s">
        <v>447</v>
      </c>
      <c r="AV25" s="310" t="s">
        <v>447</v>
      </c>
      <c r="AW25" s="310" t="s">
        <v>447</v>
      </c>
      <c r="AX25" s="310" t="s">
        <v>447</v>
      </c>
      <c r="AY25" s="310" t="s">
        <v>447</v>
      </c>
      <c r="AZ25" s="310" t="s">
        <v>447</v>
      </c>
      <c r="BA25" s="310" t="s">
        <v>447</v>
      </c>
      <c r="BB25" s="310" t="s">
        <v>447</v>
      </c>
      <c r="BC25" s="310" t="s">
        <v>447</v>
      </c>
      <c r="BD25" s="310" t="s">
        <v>447</v>
      </c>
      <c r="BE25" s="310" t="s">
        <v>447</v>
      </c>
      <c r="BF25" s="310" t="s">
        <v>447</v>
      </c>
      <c r="BG25" s="310" t="s">
        <v>447</v>
      </c>
      <c r="BH25" s="310" t="s">
        <v>447</v>
      </c>
      <c r="BI25" s="310" t="s">
        <v>447</v>
      </c>
      <c r="BJ25" s="310" t="s">
        <v>447</v>
      </c>
      <c r="BK25" s="310" t="s">
        <v>447</v>
      </c>
      <c r="BL25" s="310" t="s">
        <v>447</v>
      </c>
      <c r="BM25" s="310" t="s">
        <v>447</v>
      </c>
      <c r="BN25" s="310" t="s">
        <v>447</v>
      </c>
      <c r="BO25" s="310" t="s">
        <v>447</v>
      </c>
      <c r="BP25" s="310" t="s">
        <v>447</v>
      </c>
      <c r="BQ25" s="310" t="s">
        <v>447</v>
      </c>
      <c r="BR25" s="310" t="s">
        <v>447</v>
      </c>
      <c r="BS25" s="310" t="s">
        <v>447</v>
      </c>
      <c r="BT25" s="310" t="s">
        <v>447</v>
      </c>
      <c r="BU25" s="310" t="s">
        <v>447</v>
      </c>
      <c r="BV25" s="310" t="s">
        <v>447</v>
      </c>
      <c r="BW25" s="310" t="s">
        <v>447</v>
      </c>
      <c r="BX25" s="310" t="s">
        <v>447</v>
      </c>
      <c r="BY25" s="310" t="s">
        <v>447</v>
      </c>
      <c r="BZ25" s="310" t="s">
        <v>447</v>
      </c>
      <c r="CA25" s="310" t="s">
        <v>447</v>
      </c>
      <c r="CB25" s="310" t="s">
        <v>447</v>
      </c>
      <c r="CC25" s="310" t="s">
        <v>447</v>
      </c>
      <c r="CD25" s="310" t="s">
        <v>447</v>
      </c>
      <c r="CE25" s="310" t="s">
        <v>447</v>
      </c>
      <c r="CF25" s="310" t="s">
        <v>447</v>
      </c>
      <c r="CG25" s="310" t="s">
        <v>447</v>
      </c>
      <c r="CH25" s="310" t="s">
        <v>447</v>
      </c>
      <c r="CI25" s="310" t="s">
        <v>447</v>
      </c>
      <c r="CJ25" s="310" t="s">
        <v>447</v>
      </c>
      <c r="CK25" s="310" t="s">
        <v>447</v>
      </c>
      <c r="CL25" s="310" t="s">
        <v>447</v>
      </c>
      <c r="CM25" s="310" t="s">
        <v>447</v>
      </c>
      <c r="CN25" s="310" t="s">
        <v>447</v>
      </c>
      <c r="CO25" s="310" t="s">
        <v>447</v>
      </c>
      <c r="CP25" s="310" t="s">
        <v>447</v>
      </c>
      <c r="CQ25" s="310" t="s">
        <v>447</v>
      </c>
      <c r="CR25" s="310" t="s">
        <v>447</v>
      </c>
      <c r="CS25" s="310" t="s">
        <v>447</v>
      </c>
      <c r="CT25" s="310" t="s">
        <v>447</v>
      </c>
      <c r="CU25" s="310" t="s">
        <v>447</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40">
        <v>165.923</v>
      </c>
      <c r="DW25" s="275">
        <f t="shared" si="0"/>
        <v>8014.9452919999994</v>
      </c>
      <c r="DX25" s="275">
        <f t="shared" si="1"/>
        <v>11222.36</v>
      </c>
    </row>
    <row r="26" spans="1:128" hidden="1" outlineLevel="1" x14ac:dyDescent="0.25">
      <c r="A26" s="37" t="str">
        <f>IF('1'!$A$1=1,B26,C26)</f>
        <v>Надходження</v>
      </c>
      <c r="B26" s="45" t="s">
        <v>49</v>
      </c>
      <c r="C26" s="39" t="s">
        <v>50</v>
      </c>
      <c r="D26" s="49" t="s">
        <v>447</v>
      </c>
      <c r="E26" s="49" t="s">
        <v>447</v>
      </c>
      <c r="F26" s="49" t="s">
        <v>447</v>
      </c>
      <c r="G26" s="49" t="s">
        <v>447</v>
      </c>
      <c r="H26" s="49" t="s">
        <v>447</v>
      </c>
      <c r="I26" s="49" t="s">
        <v>447</v>
      </c>
      <c r="J26" s="49" t="s">
        <v>447</v>
      </c>
      <c r="K26" s="49" t="s">
        <v>447</v>
      </c>
      <c r="L26" s="49" t="s">
        <v>447</v>
      </c>
      <c r="M26" s="49" t="s">
        <v>447</v>
      </c>
      <c r="N26" s="49" t="s">
        <v>447</v>
      </c>
      <c r="O26" s="49" t="s">
        <v>447</v>
      </c>
      <c r="P26" s="49" t="s">
        <v>447</v>
      </c>
      <c r="Q26" s="49" t="s">
        <v>447</v>
      </c>
      <c r="R26" s="49" t="s">
        <v>447</v>
      </c>
      <c r="S26" s="49" t="s">
        <v>447</v>
      </c>
      <c r="T26" s="49" t="s">
        <v>447</v>
      </c>
      <c r="U26" s="49" t="s">
        <v>447</v>
      </c>
      <c r="V26" s="49" t="s">
        <v>447</v>
      </c>
      <c r="W26" s="49" t="s">
        <v>447</v>
      </c>
      <c r="X26" s="49" t="s">
        <v>447</v>
      </c>
      <c r="Y26" s="49" t="s">
        <v>447</v>
      </c>
      <c r="Z26" s="49" t="s">
        <v>447</v>
      </c>
      <c r="AA26" s="49" t="s">
        <v>447</v>
      </c>
      <c r="AB26" s="49" t="s">
        <v>447</v>
      </c>
      <c r="AC26" s="49" t="s">
        <v>447</v>
      </c>
      <c r="AD26" s="49" t="s">
        <v>447</v>
      </c>
      <c r="AE26" s="49" t="s">
        <v>447</v>
      </c>
      <c r="AF26" s="49" t="s">
        <v>447</v>
      </c>
      <c r="AG26" s="49" t="s">
        <v>447</v>
      </c>
      <c r="AH26" s="49" t="s">
        <v>447</v>
      </c>
      <c r="AI26" s="49" t="s">
        <v>447</v>
      </c>
      <c r="AJ26" s="49" t="s">
        <v>447</v>
      </c>
      <c r="AK26" s="49" t="s">
        <v>447</v>
      </c>
      <c r="AL26" s="49" t="s">
        <v>447</v>
      </c>
      <c r="AM26" s="49" t="s">
        <v>447</v>
      </c>
      <c r="AN26" s="49" t="s">
        <v>447</v>
      </c>
      <c r="AO26" s="49" t="s">
        <v>447</v>
      </c>
      <c r="AP26" s="49" t="s">
        <v>447</v>
      </c>
      <c r="AQ26" s="49" t="s">
        <v>447</v>
      </c>
      <c r="AR26" s="49" t="s">
        <v>447</v>
      </c>
      <c r="AS26" s="49" t="s">
        <v>447</v>
      </c>
      <c r="AT26" s="49" t="s">
        <v>447</v>
      </c>
      <c r="AU26" s="49" t="s">
        <v>447</v>
      </c>
      <c r="AV26" s="49" t="s">
        <v>447</v>
      </c>
      <c r="AW26" s="49" t="s">
        <v>447</v>
      </c>
      <c r="AX26" s="49" t="s">
        <v>447</v>
      </c>
      <c r="AY26" s="49" t="s">
        <v>447</v>
      </c>
      <c r="AZ26" s="49" t="s">
        <v>447</v>
      </c>
      <c r="BA26" s="49" t="s">
        <v>447</v>
      </c>
      <c r="BB26" s="49" t="s">
        <v>447</v>
      </c>
      <c r="BC26" s="49" t="s">
        <v>447</v>
      </c>
      <c r="BD26" s="49" t="s">
        <v>447</v>
      </c>
      <c r="BE26" s="49" t="s">
        <v>447</v>
      </c>
      <c r="BF26" s="49" t="s">
        <v>447</v>
      </c>
      <c r="BG26" s="49" t="s">
        <v>447</v>
      </c>
      <c r="BH26" s="49" t="s">
        <v>447</v>
      </c>
      <c r="BI26" s="49" t="s">
        <v>447</v>
      </c>
      <c r="BJ26" s="49" t="s">
        <v>447</v>
      </c>
      <c r="BK26" s="49" t="s">
        <v>447</v>
      </c>
      <c r="BL26" s="49" t="s">
        <v>447</v>
      </c>
      <c r="BM26" s="49" t="s">
        <v>447</v>
      </c>
      <c r="BN26" s="49" t="s">
        <v>447</v>
      </c>
      <c r="BO26" s="49" t="s">
        <v>447</v>
      </c>
      <c r="BP26" s="49" t="s">
        <v>447</v>
      </c>
      <c r="BQ26" s="49" t="s">
        <v>447</v>
      </c>
      <c r="BR26" s="49" t="s">
        <v>447</v>
      </c>
      <c r="BS26" s="49" t="s">
        <v>447</v>
      </c>
      <c r="BT26" s="49" t="s">
        <v>447</v>
      </c>
      <c r="BU26" s="49" t="s">
        <v>447</v>
      </c>
      <c r="BV26" s="49" t="s">
        <v>447</v>
      </c>
      <c r="BW26" s="49" t="s">
        <v>447</v>
      </c>
      <c r="BX26" s="49" t="s">
        <v>447</v>
      </c>
      <c r="BY26" s="49" t="s">
        <v>447</v>
      </c>
      <c r="BZ26" s="49" t="s">
        <v>447</v>
      </c>
      <c r="CA26" s="49" t="s">
        <v>447</v>
      </c>
      <c r="CB26" s="49" t="s">
        <v>447</v>
      </c>
      <c r="CC26" s="49" t="s">
        <v>447</v>
      </c>
      <c r="CD26" s="49" t="s">
        <v>447</v>
      </c>
      <c r="CE26" s="49" t="s">
        <v>447</v>
      </c>
      <c r="CF26" s="49" t="s">
        <v>447</v>
      </c>
      <c r="CG26" s="49" t="s">
        <v>447</v>
      </c>
      <c r="CH26" s="49" t="s">
        <v>447</v>
      </c>
      <c r="CI26" s="49" t="s">
        <v>447</v>
      </c>
      <c r="CJ26" s="49" t="s">
        <v>447</v>
      </c>
      <c r="CK26" s="49" t="s">
        <v>447</v>
      </c>
      <c r="CL26" s="49" t="s">
        <v>447</v>
      </c>
      <c r="CM26" s="49" t="s">
        <v>447</v>
      </c>
      <c r="CN26" s="49" t="s">
        <v>447</v>
      </c>
      <c r="CO26" s="49" t="s">
        <v>447</v>
      </c>
      <c r="CP26" s="49" t="s">
        <v>447</v>
      </c>
      <c r="CQ26" s="49" t="s">
        <v>447</v>
      </c>
      <c r="CR26" s="49" t="s">
        <v>447</v>
      </c>
      <c r="CS26" s="49" t="s">
        <v>447</v>
      </c>
      <c r="CT26" s="49" t="s">
        <v>447</v>
      </c>
      <c r="CU26" s="49" t="s">
        <v>447</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40">
        <v>165.923</v>
      </c>
      <c r="DW26" s="275">
        <f t="shared" si="0"/>
        <v>8014.9452919999994</v>
      </c>
      <c r="DX26" s="275">
        <f t="shared" si="1"/>
        <v>11222.36</v>
      </c>
    </row>
    <row r="27" spans="1:128" hidden="1" outlineLevel="1" x14ac:dyDescent="0.25">
      <c r="A27" s="37" t="str">
        <f>IF('1'!$A$1=1,B27,C27)</f>
        <v>Виплати</v>
      </c>
      <c r="B27" s="45" t="s">
        <v>51</v>
      </c>
      <c r="C27" s="39" t="s">
        <v>52</v>
      </c>
      <c r="D27" s="49" t="s">
        <v>447</v>
      </c>
      <c r="E27" s="49" t="s">
        <v>447</v>
      </c>
      <c r="F27" s="49" t="s">
        <v>447</v>
      </c>
      <c r="G27" s="49" t="s">
        <v>447</v>
      </c>
      <c r="H27" s="49" t="s">
        <v>447</v>
      </c>
      <c r="I27" s="49" t="s">
        <v>447</v>
      </c>
      <c r="J27" s="49" t="s">
        <v>447</v>
      </c>
      <c r="K27" s="49" t="s">
        <v>447</v>
      </c>
      <c r="L27" s="49" t="s">
        <v>447</v>
      </c>
      <c r="M27" s="49" t="s">
        <v>447</v>
      </c>
      <c r="N27" s="49" t="s">
        <v>447</v>
      </c>
      <c r="O27" s="49" t="s">
        <v>447</v>
      </c>
      <c r="P27" s="49" t="s">
        <v>447</v>
      </c>
      <c r="Q27" s="49" t="s">
        <v>447</v>
      </c>
      <c r="R27" s="49" t="s">
        <v>447</v>
      </c>
      <c r="S27" s="49" t="s">
        <v>447</v>
      </c>
      <c r="T27" s="49" t="s">
        <v>447</v>
      </c>
      <c r="U27" s="49" t="s">
        <v>447</v>
      </c>
      <c r="V27" s="49" t="s">
        <v>447</v>
      </c>
      <c r="W27" s="49" t="s">
        <v>447</v>
      </c>
      <c r="X27" s="49" t="s">
        <v>447</v>
      </c>
      <c r="Y27" s="49" t="s">
        <v>447</v>
      </c>
      <c r="Z27" s="49" t="s">
        <v>447</v>
      </c>
      <c r="AA27" s="49" t="s">
        <v>447</v>
      </c>
      <c r="AB27" s="49" t="s">
        <v>447</v>
      </c>
      <c r="AC27" s="49" t="s">
        <v>447</v>
      </c>
      <c r="AD27" s="49" t="s">
        <v>447</v>
      </c>
      <c r="AE27" s="49" t="s">
        <v>447</v>
      </c>
      <c r="AF27" s="49" t="s">
        <v>447</v>
      </c>
      <c r="AG27" s="49" t="s">
        <v>447</v>
      </c>
      <c r="AH27" s="49" t="s">
        <v>447</v>
      </c>
      <c r="AI27" s="49" t="s">
        <v>447</v>
      </c>
      <c r="AJ27" s="49" t="s">
        <v>447</v>
      </c>
      <c r="AK27" s="49" t="s">
        <v>447</v>
      </c>
      <c r="AL27" s="49" t="s">
        <v>447</v>
      </c>
      <c r="AM27" s="49" t="s">
        <v>447</v>
      </c>
      <c r="AN27" s="49" t="s">
        <v>447</v>
      </c>
      <c r="AO27" s="49" t="s">
        <v>447</v>
      </c>
      <c r="AP27" s="49" t="s">
        <v>447</v>
      </c>
      <c r="AQ27" s="49" t="s">
        <v>447</v>
      </c>
      <c r="AR27" s="49" t="s">
        <v>447</v>
      </c>
      <c r="AS27" s="49" t="s">
        <v>447</v>
      </c>
      <c r="AT27" s="49" t="s">
        <v>447</v>
      </c>
      <c r="AU27" s="49" t="s">
        <v>447</v>
      </c>
      <c r="AV27" s="49" t="s">
        <v>447</v>
      </c>
      <c r="AW27" s="49" t="s">
        <v>447</v>
      </c>
      <c r="AX27" s="49" t="s">
        <v>447</v>
      </c>
      <c r="AY27" s="49" t="s">
        <v>447</v>
      </c>
      <c r="AZ27" s="49" t="s">
        <v>447</v>
      </c>
      <c r="BA27" s="49" t="s">
        <v>447</v>
      </c>
      <c r="BB27" s="49" t="s">
        <v>447</v>
      </c>
      <c r="BC27" s="49" t="s">
        <v>447</v>
      </c>
      <c r="BD27" s="49" t="s">
        <v>447</v>
      </c>
      <c r="BE27" s="49" t="s">
        <v>447</v>
      </c>
      <c r="BF27" s="49" t="s">
        <v>447</v>
      </c>
      <c r="BG27" s="49" t="s">
        <v>447</v>
      </c>
      <c r="BH27" s="49" t="s">
        <v>447</v>
      </c>
      <c r="BI27" s="49" t="s">
        <v>447</v>
      </c>
      <c r="BJ27" s="49" t="s">
        <v>447</v>
      </c>
      <c r="BK27" s="49" t="s">
        <v>447</v>
      </c>
      <c r="BL27" s="49" t="s">
        <v>447</v>
      </c>
      <c r="BM27" s="49" t="s">
        <v>447</v>
      </c>
      <c r="BN27" s="49" t="s">
        <v>447</v>
      </c>
      <c r="BO27" s="49" t="s">
        <v>447</v>
      </c>
      <c r="BP27" s="49" t="s">
        <v>447</v>
      </c>
      <c r="BQ27" s="49" t="s">
        <v>447</v>
      </c>
      <c r="BR27" s="49" t="s">
        <v>447</v>
      </c>
      <c r="BS27" s="49" t="s">
        <v>447</v>
      </c>
      <c r="BT27" s="49" t="s">
        <v>447</v>
      </c>
      <c r="BU27" s="49" t="s">
        <v>447</v>
      </c>
      <c r="BV27" s="49" t="s">
        <v>447</v>
      </c>
      <c r="BW27" s="49" t="s">
        <v>447</v>
      </c>
      <c r="BX27" s="49" t="s">
        <v>447</v>
      </c>
      <c r="BY27" s="49" t="s">
        <v>447</v>
      </c>
      <c r="BZ27" s="49" t="s">
        <v>447</v>
      </c>
      <c r="CA27" s="49" t="s">
        <v>447</v>
      </c>
      <c r="CB27" s="49" t="s">
        <v>447</v>
      </c>
      <c r="CC27" s="49" t="s">
        <v>447</v>
      </c>
      <c r="CD27" s="49" t="s">
        <v>447</v>
      </c>
      <c r="CE27" s="49" t="s">
        <v>447</v>
      </c>
      <c r="CF27" s="49" t="s">
        <v>447</v>
      </c>
      <c r="CG27" s="49" t="s">
        <v>447</v>
      </c>
      <c r="CH27" s="49" t="s">
        <v>447</v>
      </c>
      <c r="CI27" s="49" t="s">
        <v>447</v>
      </c>
      <c r="CJ27" s="49" t="s">
        <v>447</v>
      </c>
      <c r="CK27" s="49" t="s">
        <v>447</v>
      </c>
      <c r="CL27" s="49" t="s">
        <v>447</v>
      </c>
      <c r="CM27" s="49" t="s">
        <v>447</v>
      </c>
      <c r="CN27" s="49" t="s">
        <v>447</v>
      </c>
      <c r="CO27" s="49" t="s">
        <v>447</v>
      </c>
      <c r="CP27" s="49" t="s">
        <v>447</v>
      </c>
      <c r="CQ27" s="49" t="s">
        <v>447</v>
      </c>
      <c r="CR27" s="49" t="s">
        <v>447</v>
      </c>
      <c r="CS27" s="49" t="s">
        <v>447</v>
      </c>
      <c r="CT27" s="49" t="s">
        <v>447</v>
      </c>
      <c r="CU27" s="49" t="s">
        <v>447</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40">
        <v>0</v>
      </c>
      <c r="DW27" s="275">
        <f t="shared" si="0"/>
        <v>0</v>
      </c>
      <c r="DX27" s="275">
        <f t="shared" si="1"/>
        <v>0</v>
      </c>
    </row>
    <row r="28" spans="1:128" hidden="1" outlineLevel="1" x14ac:dyDescent="0.25">
      <c r="A28" s="89" t="str">
        <f>IF('1'!$A$1=1,B28,C28)</f>
        <v>Баланс вторинних доходів</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42656.380999999994</v>
      </c>
      <c r="DU28" s="91">
        <v>33128.525000000001</v>
      </c>
      <c r="DV28" s="91">
        <v>126167.99</v>
      </c>
      <c r="DW28" s="88">
        <f t="shared" si="0"/>
        <v>850769.58591896784</v>
      </c>
      <c r="DX28" s="88">
        <f t="shared" si="1"/>
        <v>889794.99700000009</v>
      </c>
    </row>
    <row r="29" spans="1:128" hidden="1" outlineLevel="1" x14ac:dyDescent="0.25">
      <c r="A29" s="97" t="str">
        <f>IF('1'!$A$1=1,B29,C29)</f>
        <v>Надходження</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47583.13</v>
      </c>
      <c r="DU29" s="96">
        <v>36212.186000000002</v>
      </c>
      <c r="DV29" s="96">
        <v>129154.60100000001</v>
      </c>
      <c r="DW29" s="303">
        <f t="shared" si="0"/>
        <v>891628.34291896771</v>
      </c>
      <c r="DX29" s="303">
        <f t="shared" si="1"/>
        <v>928926.90300000005</v>
      </c>
    </row>
    <row r="30" spans="1:128" hidden="1" outlineLevel="1" x14ac:dyDescent="0.25">
      <c r="A30" s="97" t="str">
        <f>IF('1'!$A$1=1,B30,C30)</f>
        <v>Виплати</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4926.7489999999998</v>
      </c>
      <c r="DU30" s="96">
        <v>3083.6610000000001</v>
      </c>
      <c r="DV30" s="96">
        <v>2986.6109999999999</v>
      </c>
      <c r="DW30" s="303">
        <f t="shared" si="0"/>
        <v>40858.756999999998</v>
      </c>
      <c r="DX30" s="303">
        <f t="shared" si="1"/>
        <v>39131.906000000003</v>
      </c>
    </row>
    <row r="31" spans="1:128" collapsed="1" x14ac:dyDescent="0.25">
      <c r="A31" s="103" t="str">
        <f>IF('1'!$A$1=1,B31,C31)</f>
        <v>B. Рахунок операцій з капіталом</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v>-497.76800000000003</v>
      </c>
      <c r="DW31" s="88">
        <f t="shared" si="0"/>
        <v>5303.6510000000007</v>
      </c>
      <c r="DX31" s="88">
        <f t="shared" si="1"/>
        <v>210446.606</v>
      </c>
    </row>
    <row r="32" spans="1:128" ht="26.4" x14ac:dyDescent="0.25">
      <c r="A32" s="104" t="str">
        <f>IF('1'!$A$1=1,B32,C32)</f>
        <v>Чисте кредитування (+)/ чисте запозичення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-97650.686999999991</v>
      </c>
      <c r="DU32" s="106">
        <v>-103052.63199999998</v>
      </c>
      <c r="DV32" s="106">
        <v>-36477.834000000003</v>
      </c>
      <c r="DW32" s="304">
        <f t="shared" si="0"/>
        <v>-344009.70578903216</v>
      </c>
      <c r="DX32" s="304">
        <f t="shared" si="1"/>
        <v>-336413.53099999984</v>
      </c>
    </row>
    <row r="33" spans="1:128" x14ac:dyDescent="0.25">
      <c r="A33" s="103" t="str">
        <f>IF('1'!$A$1=1,B33,C33)</f>
        <v>С. Фінансовий рахунок</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-58699.895000000048</v>
      </c>
      <c r="DU33" s="88">
        <v>10959.498000000043</v>
      </c>
      <c r="DV33" s="88">
        <v>-134746.40899999999</v>
      </c>
      <c r="DW33" s="88">
        <f t="shared" si="0"/>
        <v>-690441.81111483881</v>
      </c>
      <c r="DX33" s="88">
        <f t="shared" si="1"/>
        <v>-341151.91499999998</v>
      </c>
    </row>
    <row r="34" spans="1:128" x14ac:dyDescent="0.25">
      <c r="A34" s="89" t="str">
        <f>IF('1'!$A$1=1,B34,C34)</f>
        <v>Державний сектор</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91">
        <v>-119293.15299999999</v>
      </c>
      <c r="DW34" s="88">
        <f t="shared" si="0"/>
        <v>-950648.6911541936</v>
      </c>
      <c r="DX34" s="88">
        <f t="shared" si="1"/>
        <v>-756556.93699999992</v>
      </c>
    </row>
    <row r="35" spans="1:128" x14ac:dyDescent="0.25">
      <c r="A35" s="92" t="str">
        <f>IF('1'!$A$1=1,B35,C35)</f>
        <v>Сектор державного управління</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91">
        <v>-156999.109</v>
      </c>
      <c r="DW35" s="88">
        <f t="shared" si="0"/>
        <v>-948190.65515419352</v>
      </c>
      <c r="DX35" s="88">
        <f t="shared" si="1"/>
        <v>-768663.60499999998</v>
      </c>
    </row>
    <row r="36" spans="1:128" x14ac:dyDescent="0.25">
      <c r="A36" s="107" t="str">
        <f>IF('1'!$A$1=1,B36,C36)</f>
        <v>Активи</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88">
        <f t="shared" si="0"/>
        <v>0</v>
      </c>
      <c r="DX36" s="88">
        <f t="shared" si="1"/>
        <v>0</v>
      </c>
    </row>
    <row r="37" spans="1:128" x14ac:dyDescent="0.25">
      <c r="A37" s="107" t="str">
        <f>IF('1'!$A$1=1,B37,C37)</f>
        <v>Пасиви</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91">
        <v>156999.109</v>
      </c>
      <c r="DW37" s="88">
        <f t="shared" si="0"/>
        <v>948190.65515419352</v>
      </c>
      <c r="DX37" s="88">
        <f t="shared" si="1"/>
        <v>768663.60499999998</v>
      </c>
    </row>
    <row r="38" spans="1:128" x14ac:dyDescent="0.25">
      <c r="A38" s="109" t="str">
        <f>IF('1'!$A$1=1,B38,C38)</f>
        <v>Портфельні інвестиції</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96">
        <v>2322.9189999999999</v>
      </c>
      <c r="DW38" s="303">
        <f t="shared" si="0"/>
        <v>-5825.4610000000002</v>
      </c>
      <c r="DX38" s="303">
        <f t="shared" si="1"/>
        <v>-230521.52099999998</v>
      </c>
    </row>
    <row r="39" spans="1:128" x14ac:dyDescent="0.25">
      <c r="A39" s="109" t="str">
        <f>IF('1'!$A$1=1,B39,C39)</f>
        <v>Похідні фінансові інструменти</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96">
        <v>0</v>
      </c>
      <c r="DW39" s="303">
        <f t="shared" si="0"/>
        <v>0</v>
      </c>
      <c r="DX39" s="303">
        <f t="shared" si="1"/>
        <v>-2336.44</v>
      </c>
    </row>
    <row r="40" spans="1:128" ht="11.25" customHeight="1" x14ac:dyDescent="0.25">
      <c r="A40" s="109" t="str">
        <f>IF('1'!$A$1=1,B40,C40)</f>
        <v>Iнші інвестиції, позики крім кредитів МВФ</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96">
        <v>154676.19</v>
      </c>
      <c r="DW40" s="303">
        <f t="shared" si="0"/>
        <v>954016.11615419365</v>
      </c>
      <c r="DX40" s="303">
        <f t="shared" si="1"/>
        <v>1001521.5660000001</v>
      </c>
    </row>
    <row r="41" spans="1:128" x14ac:dyDescent="0.25">
      <c r="A41" s="92" t="str">
        <f>IF('1'!$A$1=1,B41,C41)</f>
        <v xml:space="preserve">Центральний банк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91">
        <v>37705.955999999998</v>
      </c>
      <c r="DW41" s="88">
        <f t="shared" si="0"/>
        <v>-2458.0359999999996</v>
      </c>
      <c r="DX41" s="88">
        <f t="shared" si="1"/>
        <v>12106.668</v>
      </c>
    </row>
    <row r="42" spans="1:128" s="111" customFormat="1" x14ac:dyDescent="0.25">
      <c r="A42" s="107" t="str">
        <f>IF('1'!$A$1=1,B42,C42)</f>
        <v>Активи</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91">
        <v>37747.436999999998</v>
      </c>
      <c r="DW42" s="88">
        <f t="shared" si="0"/>
        <v>-2494.0930000000003</v>
      </c>
      <c r="DX42" s="88">
        <f t="shared" si="1"/>
        <v>12145.279</v>
      </c>
    </row>
    <row r="43" spans="1:128" s="111" customFormat="1" x14ac:dyDescent="0.25">
      <c r="A43" s="107" t="str">
        <f>IF('1'!$A$1=1,B43,C43)</f>
        <v>Пасиви</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91">
        <v>41.481000000000002</v>
      </c>
      <c r="DW43" s="88">
        <f t="shared" si="0"/>
        <v>-36.057000000000002</v>
      </c>
      <c r="DX43" s="88">
        <f t="shared" si="1"/>
        <v>38.611000000000011</v>
      </c>
    </row>
    <row r="44" spans="1:128" x14ac:dyDescent="0.25">
      <c r="A44" s="112" t="str">
        <f>IF('1'!$A$1=1,B44,C44)</f>
        <v>Інші інвестиції</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96">
        <v>41.481000000000002</v>
      </c>
      <c r="DW44" s="303">
        <f t="shared" si="0"/>
        <v>-36.057000000000002</v>
      </c>
      <c r="DX44" s="303">
        <f t="shared" si="1"/>
        <v>38.611000000000011</v>
      </c>
    </row>
    <row r="45" spans="1:128" ht="26.4" x14ac:dyDescent="0.25">
      <c r="A45" s="89" t="str">
        <f>IF('1'!$A$1=1,B45,C45)</f>
        <v>Приватний сектор (включно з помилками та упущеннями)</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62778.569999999963</v>
      </c>
      <c r="DU45" s="91">
        <v>18376.953000000041</v>
      </c>
      <c r="DV45" s="91">
        <v>-15453.255999999987</v>
      </c>
      <c r="DW45" s="88">
        <f t="shared" si="0"/>
        <v>260206.88003935482</v>
      </c>
      <c r="DX45" s="88">
        <f t="shared" si="1"/>
        <v>415405.02200000006</v>
      </c>
    </row>
    <row r="46" spans="1:128" x14ac:dyDescent="0.25">
      <c r="A46" s="107" t="str">
        <f>IF('1'!$A$1=1,B46,C46)</f>
        <v>Банки</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91">
        <v>-6180.6230000000014</v>
      </c>
      <c r="DW46" s="88">
        <f t="shared" si="0"/>
        <v>77028.225999999995</v>
      </c>
      <c r="DX46" s="88">
        <f t="shared" si="1"/>
        <v>56847.051999999996</v>
      </c>
    </row>
    <row r="47" spans="1:128" x14ac:dyDescent="0.25">
      <c r="A47" s="114" t="str">
        <f>IF('1'!$A$1=1,B47,C47)</f>
        <v>Активи</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91">
        <v>-5019.1650000000009</v>
      </c>
      <c r="DW47" s="88">
        <f t="shared" si="0"/>
        <v>92062.392000000022</v>
      </c>
      <c r="DX47" s="88">
        <f t="shared" si="1"/>
        <v>77789.406999999992</v>
      </c>
    </row>
    <row r="48" spans="1:128" x14ac:dyDescent="0.25">
      <c r="A48" s="116" t="str">
        <f>IF('1'!$A$1=1,B48,C48)</f>
        <v>Портфельні інвестиції</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96">
        <v>1327.3820000000001</v>
      </c>
      <c r="DW48" s="303">
        <f t="shared" si="0"/>
        <v>72921.175000000017</v>
      </c>
      <c r="DX48" s="303">
        <f t="shared" si="1"/>
        <v>29045.311000000005</v>
      </c>
    </row>
    <row r="49" spans="1:128" ht="26.4" x14ac:dyDescent="0.25">
      <c r="A49" s="118" t="str">
        <f>IF('1'!$A$1=1,B49,C49)</f>
        <v>Цінні папери, що дають право на участь в капіталі</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96">
        <v>0</v>
      </c>
      <c r="DW49" s="303">
        <f t="shared" si="0"/>
        <v>0</v>
      </c>
      <c r="DX49" s="303">
        <f t="shared" si="1"/>
        <v>-742.452</v>
      </c>
    </row>
    <row r="50" spans="1:128" x14ac:dyDescent="0.25">
      <c r="A50" s="118" t="str">
        <f>IF('1'!$A$1=1,B50,C50)</f>
        <v>Боргові цінні папери</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96">
        <v>1327.3820000000001</v>
      </c>
      <c r="DW50" s="303">
        <f t="shared" si="0"/>
        <v>72921.175000000017</v>
      </c>
      <c r="DX50" s="303">
        <f t="shared" si="1"/>
        <v>29787.763000000003</v>
      </c>
    </row>
    <row r="51" spans="1:128" x14ac:dyDescent="0.25">
      <c r="A51" s="116" t="str">
        <f>IF('1'!$A$1=1,B51,C51)</f>
        <v>Iнші інвестиції</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96">
        <v>-6346.5470000000005</v>
      </c>
      <c r="DW51" s="303">
        <f t="shared" si="0"/>
        <v>19141.217000000001</v>
      </c>
      <c r="DX51" s="303">
        <f t="shared" si="1"/>
        <v>48744.096000000005</v>
      </c>
    </row>
    <row r="52" spans="1:128" x14ac:dyDescent="0.25">
      <c r="A52" s="118" t="str">
        <f>IF('1'!$A$1=1,B52,C52)</f>
        <v xml:space="preserve">Позики </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96">
        <v>-41.481000000000002</v>
      </c>
      <c r="DW52" s="303">
        <f t="shared" si="0"/>
        <v>-2708.5849999999996</v>
      </c>
      <c r="DX52" s="303">
        <f t="shared" si="1"/>
        <v>-317.97700000000003</v>
      </c>
    </row>
    <row r="53" spans="1:128" x14ac:dyDescent="0.25">
      <c r="A53" s="118" t="str">
        <f>IF('1'!$A$1=1,B53,C53)</f>
        <v>Валюта та депозити</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96">
        <v>-4977.6840000000002</v>
      </c>
      <c r="DW53" s="303">
        <f t="shared" si="0"/>
        <v>21211.611000000015</v>
      </c>
      <c r="DX53" s="303">
        <f t="shared" si="1"/>
        <v>47792.666000000005</v>
      </c>
    </row>
    <row r="54" spans="1:128" x14ac:dyDescent="0.25">
      <c r="A54" s="118" t="str">
        <f>IF('1'!$A$1=1,B54,C54)</f>
        <v>Інша дебіторська заборгованість</v>
      </c>
      <c r="B54" s="119" t="s">
        <v>450</v>
      </c>
      <c r="C54" s="119" t="s">
        <v>451</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96">
        <v>-1327.3820000000001</v>
      </c>
      <c r="DW54" s="303">
        <f t="shared" si="0"/>
        <v>638.1909999999998</v>
      </c>
      <c r="DX54" s="303">
        <f t="shared" si="1"/>
        <v>1269.4069999999988</v>
      </c>
    </row>
    <row r="55" spans="1:128" x14ac:dyDescent="0.25">
      <c r="A55" s="114" t="str">
        <f>IF('1'!$A$1=1,B55,C55)</f>
        <v>Пасиви</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91">
        <v>1161.4580000000001</v>
      </c>
      <c r="DW55" s="88">
        <f t="shared" si="0"/>
        <v>15034.166000000001</v>
      </c>
      <c r="DX55" s="88">
        <f t="shared" si="1"/>
        <v>20942.355</v>
      </c>
    </row>
    <row r="56" spans="1:128" x14ac:dyDescent="0.25">
      <c r="A56" s="116" t="str">
        <f>IF('1'!$A$1=1,B56,C56)</f>
        <v>Прямі інвестиції</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96">
        <v>2613.2840000000001</v>
      </c>
      <c r="DW56" s="303">
        <f t="shared" si="0"/>
        <v>23325.258999999991</v>
      </c>
      <c r="DX56" s="303">
        <f t="shared" si="1"/>
        <v>25977.269</v>
      </c>
    </row>
    <row r="57" spans="1:128" x14ac:dyDescent="0.25">
      <c r="A57" s="116" t="str">
        <f>IF('1'!$A$1=1,B57,C57)</f>
        <v>у т.ч. реінвестування доходів</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96">
        <v>2613.2840000000001</v>
      </c>
      <c r="DW57" s="303">
        <f t="shared" si="0"/>
        <v>23288.739999999991</v>
      </c>
      <c r="DX57" s="303">
        <f t="shared" si="1"/>
        <v>23716.155000000002</v>
      </c>
    </row>
    <row r="58" spans="1:128" x14ac:dyDescent="0.25">
      <c r="A58" s="116" t="str">
        <f>IF('1'!$A$1=1,B58,C58)</f>
        <v>Портфельні інвестиції</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96">
        <v>-1037.018</v>
      </c>
      <c r="DW58" s="303">
        <f t="shared" si="0"/>
        <v>-5375.585</v>
      </c>
      <c r="DX58" s="303">
        <f t="shared" si="1"/>
        <v>-3918.8919999999998</v>
      </c>
    </row>
    <row r="59" spans="1:128" x14ac:dyDescent="0.25">
      <c r="A59" s="116" t="str">
        <f>IF('1'!$A$1=1,B59,C59)</f>
        <v>Iнші інвестиції</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96">
        <v>-414.80799999999999</v>
      </c>
      <c r="DW59" s="303">
        <f t="shared" si="0"/>
        <v>-2915.5079999999998</v>
      </c>
      <c r="DX59" s="303">
        <f t="shared" si="1"/>
        <v>-1116.0219999999995</v>
      </c>
    </row>
    <row r="60" spans="1:128" x14ac:dyDescent="0.25">
      <c r="A60" s="118" t="str">
        <f>IF('1'!$A$1=1,B60,C60)</f>
        <v>Позики</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96">
        <v>248.88399999999999</v>
      </c>
      <c r="DW60" s="303">
        <f t="shared" si="0"/>
        <v>-4870.1489999999994</v>
      </c>
      <c r="DX60" s="303">
        <f t="shared" si="1"/>
        <v>-5281.369999999999</v>
      </c>
    </row>
    <row r="61" spans="1:128" x14ac:dyDescent="0.25">
      <c r="A61" s="123" t="str">
        <f>IF('1'!$A$1=1,B61,C61)</f>
        <v>Короткострокові</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96">
        <v>0</v>
      </c>
      <c r="DW61" s="303">
        <f t="shared" si="0"/>
        <v>-767.94</v>
      </c>
      <c r="DX61" s="303">
        <f t="shared" si="1"/>
        <v>40.386000000000003</v>
      </c>
    </row>
    <row r="62" spans="1:128" x14ac:dyDescent="0.25">
      <c r="A62" s="123" t="str">
        <f>IF('1'!$A$1=1,B62,C62)</f>
        <v>Довгострокові</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96">
        <v>248.88399999999999</v>
      </c>
      <c r="DW62" s="303">
        <f t="shared" si="0"/>
        <v>-4102.2089999999998</v>
      </c>
      <c r="DX62" s="303">
        <f t="shared" si="1"/>
        <v>-5321.7559999999994</v>
      </c>
    </row>
    <row r="63" spans="1:128" x14ac:dyDescent="0.25">
      <c r="A63" s="118" t="str">
        <f>IF('1'!$A$1=1,B63,C63)</f>
        <v>Валюта та депозити</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96">
        <v>-1037.018</v>
      </c>
      <c r="DW63" s="303">
        <f t="shared" si="0"/>
        <v>1186.2939999999994</v>
      </c>
      <c r="DX63" s="303">
        <f t="shared" si="1"/>
        <v>2614.9029999999998</v>
      </c>
    </row>
    <row r="64" spans="1:128" x14ac:dyDescent="0.25">
      <c r="A64" s="118" t="str">
        <f>IF('1'!$A$1=1,B64,C64)</f>
        <v>Інша кредиторська заборгованість</v>
      </c>
      <c r="B64" s="119" t="s">
        <v>448</v>
      </c>
      <c r="C64" s="119" t="s">
        <v>449</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96">
        <v>373.32600000000002</v>
      </c>
      <c r="DW64" s="303">
        <f t="shared" si="0"/>
        <v>768.34700000000009</v>
      </c>
      <c r="DX64" s="303">
        <f t="shared" si="1"/>
        <v>1550.4450000000002</v>
      </c>
    </row>
    <row r="65" spans="1:128" x14ac:dyDescent="0.25">
      <c r="A65" s="89" t="str">
        <f>IF('1'!$A$1=1,B65,C65)</f>
        <v>Інші сектори</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29010.55100000001</v>
      </c>
      <c r="DU65" s="91">
        <v>52547.257000000005</v>
      </c>
      <c r="DV65" s="91">
        <v>-13107.902000000002</v>
      </c>
      <c r="DW65" s="88">
        <f t="shared" si="0"/>
        <v>239242.80100000001</v>
      </c>
      <c r="DX65" s="88">
        <f t="shared" si="1"/>
        <v>362282.83600000001</v>
      </c>
    </row>
    <row r="66" spans="1:128" x14ac:dyDescent="0.25">
      <c r="A66" s="92" t="str">
        <f>IF('1'!$A$1=1,B66,C66)</f>
        <v>Активи</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28294.677000000003</v>
      </c>
      <c r="DV66" s="91">
        <v>28040.953000000001</v>
      </c>
      <c r="DW66" s="88">
        <f t="shared" si="0"/>
        <v>416318.027</v>
      </c>
      <c r="DX66" s="88">
        <f t="shared" si="1"/>
        <v>620064.92999999993</v>
      </c>
    </row>
    <row r="67" spans="1:128" x14ac:dyDescent="0.25">
      <c r="A67" s="94" t="str">
        <f>IF('1'!$A$1=1,B67,C67)</f>
        <v>Прямі інвестиції</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96">
        <v>0</v>
      </c>
      <c r="DW67" s="303">
        <f t="shared" si="0"/>
        <v>4717.2889999999989</v>
      </c>
      <c r="DX67" s="303">
        <f t="shared" si="1"/>
        <v>12140.002</v>
      </c>
    </row>
    <row r="68" spans="1:128" x14ac:dyDescent="0.25">
      <c r="A68" s="94" t="str">
        <f>IF('1'!$A$1=1,B68,C68)</f>
        <v>Портфельні інвестиції</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96">
        <v>-41.481000000000002</v>
      </c>
      <c r="DW68" s="303">
        <f t="shared" si="0"/>
        <v>9433.92</v>
      </c>
      <c r="DX68" s="303">
        <f t="shared" si="1"/>
        <v>421.57699999999988</v>
      </c>
    </row>
    <row r="69" spans="1:128" ht="26.4" x14ac:dyDescent="0.25">
      <c r="A69" s="109" t="str">
        <f>IF('1'!$A$1=1,B69,C69)</f>
        <v>Цінні папери, що дають право на участь в капіталі</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96">
        <v>-41.481000000000002</v>
      </c>
      <c r="DW69" s="303">
        <f t="shared" si="0"/>
        <v>-549.00700000000006</v>
      </c>
      <c r="DX69" s="303">
        <f t="shared" si="1"/>
        <v>-360.72400000000005</v>
      </c>
    </row>
    <row r="70" spans="1:128" x14ac:dyDescent="0.25">
      <c r="A70" s="109" t="str">
        <f>IF('1'!$A$1=1,B70,C70)</f>
        <v>Боргові цінні папери</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96">
        <v>0</v>
      </c>
      <c r="DW70" s="303">
        <f t="shared" si="0"/>
        <v>9982.9269999999979</v>
      </c>
      <c r="DX70" s="303">
        <f t="shared" si="1"/>
        <v>782.30099999999993</v>
      </c>
    </row>
    <row r="71" spans="1:128" x14ac:dyDescent="0.25">
      <c r="A71" s="94" t="str">
        <f>IF('1'!$A$1=1,B71,C71)</f>
        <v>Iнші інвестиції</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28294.677000000003</v>
      </c>
      <c r="DV71" s="96">
        <v>28082.434000000001</v>
      </c>
      <c r="DW71" s="303">
        <f t="shared" si="0"/>
        <v>402166.81800000003</v>
      </c>
      <c r="DX71" s="303">
        <f t="shared" si="1"/>
        <v>607503.35100000002</v>
      </c>
    </row>
    <row r="72" spans="1:128" x14ac:dyDescent="0.25">
      <c r="A72" s="109" t="str">
        <f>IF('1'!$A$1=1,B72,C72)</f>
        <v>Торгові кредити</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-18460.296999999999</v>
      </c>
      <c r="DV72" s="96">
        <v>-11033.866</v>
      </c>
      <c r="DW72" s="303">
        <f t="shared" ref="DW72:DW92" si="2">SUM(CV72:DG72)</f>
        <v>-19876.732</v>
      </c>
      <c r="DX72" s="303">
        <f t="shared" ref="DX72:DX92" si="3">SUM(DH72:DS72)</f>
        <v>-61519.778000000006</v>
      </c>
    </row>
    <row r="73" spans="1:128" x14ac:dyDescent="0.25">
      <c r="A73" s="109" t="str">
        <f>IF('1'!$A$1=1,B73,C73)</f>
        <v>Валюта та депозити</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96">
        <v>39116.300000000003</v>
      </c>
      <c r="DW73" s="303">
        <f t="shared" si="2"/>
        <v>422043.55</v>
      </c>
      <c r="DX73" s="303">
        <f t="shared" si="3"/>
        <v>669023.12900000007</v>
      </c>
    </row>
    <row r="74" spans="1:128" x14ac:dyDescent="0.25">
      <c r="A74" s="109" t="str">
        <f>IF('1'!$A$1=1,B74,C74)</f>
        <v>у т.ч. готівкова валюта поза банками</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96">
        <v>38825.934999999998</v>
      </c>
      <c r="DW74" s="303">
        <f t="shared" si="2"/>
        <v>428778.03900000005</v>
      </c>
      <c r="DX74" s="303">
        <f t="shared" si="3"/>
        <v>659035.46299999999</v>
      </c>
    </row>
    <row r="75" spans="1:128" x14ac:dyDescent="0.25">
      <c r="A75" s="92" t="str">
        <f>IF('1'!$A$1=1,B75,C75)</f>
        <v>Пасиви</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30405.198</v>
      </c>
      <c r="DU75" s="96">
        <v>-24252.58</v>
      </c>
      <c r="DV75" s="96">
        <v>41148.855000000003</v>
      </c>
      <c r="DW75" s="303">
        <f t="shared" si="2"/>
        <v>177075.22600000002</v>
      </c>
      <c r="DX75" s="303">
        <f t="shared" si="3"/>
        <v>257782.09400000001</v>
      </c>
    </row>
    <row r="76" spans="1:128" x14ac:dyDescent="0.25">
      <c r="A76" s="94" t="str">
        <f>IF('1'!$A$1=1,B76,C76)</f>
        <v>Прямі інвестиції</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91">
        <v>4770.2809999999999</v>
      </c>
      <c r="DW76" s="88">
        <f t="shared" si="2"/>
        <v>143767.52299999999</v>
      </c>
      <c r="DX76" s="88">
        <f t="shared" si="3"/>
        <v>122661.43400000004</v>
      </c>
    </row>
    <row r="77" spans="1:128" x14ac:dyDescent="0.25">
      <c r="A77" s="94" t="str">
        <f>IF('1'!$A$1=1,B77,C77)</f>
        <v>у т.ч. реінвестування доходів</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96">
        <v>0</v>
      </c>
      <c r="DW77" s="303">
        <f t="shared" si="2"/>
        <v>100773.66700000002</v>
      </c>
      <c r="DX77" s="303">
        <f t="shared" si="3"/>
        <v>69082.506999999998</v>
      </c>
    </row>
    <row r="78" spans="1:128" x14ac:dyDescent="0.25">
      <c r="A78" s="94" t="str">
        <f>IF('1'!$A$1=1,B78,C78)</f>
        <v>Портфельні інвестиції</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96">
        <v>248.88399999999999</v>
      </c>
      <c r="DW78" s="303">
        <f t="shared" si="2"/>
        <v>-6354.2679999999991</v>
      </c>
      <c r="DX78" s="303">
        <f t="shared" si="3"/>
        <v>-8786.491</v>
      </c>
    </row>
    <row r="79" spans="1:128" ht="26.4" x14ac:dyDescent="0.25">
      <c r="A79" s="109" t="str">
        <f>IF('1'!$A$1=1,B79,C79)</f>
        <v>Цінні папери, що дають право на участь в капіталі</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96">
        <v>0</v>
      </c>
      <c r="DW79" s="303">
        <f t="shared" si="2"/>
        <v>73.663000000000011</v>
      </c>
      <c r="DX79" s="303">
        <f t="shared" si="3"/>
        <v>161.637</v>
      </c>
    </row>
    <row r="80" spans="1:128" x14ac:dyDescent="0.25">
      <c r="A80" s="109" t="str">
        <f>IF('1'!$A$1=1,B80,C80)</f>
        <v>Боргові цінні папери</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96">
        <v>248.88399999999999</v>
      </c>
      <c r="DW80" s="303">
        <f t="shared" si="2"/>
        <v>-6427.9309999999987</v>
      </c>
      <c r="DX80" s="303">
        <f t="shared" si="3"/>
        <v>-8948.1279999999988</v>
      </c>
    </row>
    <row r="81" spans="1:264" x14ac:dyDescent="0.25">
      <c r="A81" s="94" t="str">
        <f>IF('1'!$A$1=1,B81,C81)</f>
        <v>Iнші інвестиції</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15751.278</v>
      </c>
      <c r="DU81" s="96">
        <v>-21502.288</v>
      </c>
      <c r="DV81" s="96">
        <v>36129.69</v>
      </c>
      <c r="DW81" s="303">
        <f t="shared" si="2"/>
        <v>39661.971000000027</v>
      </c>
      <c r="DX81" s="303">
        <f t="shared" si="3"/>
        <v>143907.15099999998</v>
      </c>
    </row>
    <row r="82" spans="1:264" x14ac:dyDescent="0.25">
      <c r="A82" s="109" t="str">
        <f>IF('1'!$A$1=1,B82,C82)</f>
        <v>Торгові кредити</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11961.472</v>
      </c>
      <c r="DU82" s="96">
        <v>-16043.374</v>
      </c>
      <c r="DV82" s="96">
        <v>40526.644</v>
      </c>
      <c r="DW82" s="303">
        <f t="shared" si="2"/>
        <v>12694.375999999995</v>
      </c>
      <c r="DX82" s="303">
        <f t="shared" si="3"/>
        <v>97456.191999999981</v>
      </c>
    </row>
    <row r="83" spans="1:264" x14ac:dyDescent="0.25">
      <c r="A83" s="109" t="str">
        <f>IF('1'!$A$1=1,B83,C83)</f>
        <v>Позики</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96">
        <v>-4396.9539999999997</v>
      </c>
      <c r="DW83" s="303">
        <f t="shared" si="2"/>
        <v>26967.595000000001</v>
      </c>
      <c r="DX83" s="303">
        <f t="shared" si="3"/>
        <v>38696.930999999997</v>
      </c>
    </row>
    <row r="84" spans="1:264" x14ac:dyDescent="0.25">
      <c r="A84" s="116" t="str">
        <f>IF('1'!$A$1=1,B84,C84)</f>
        <v>Короткострокові</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96">
        <v>331.846</v>
      </c>
      <c r="DW84" s="303">
        <f t="shared" si="2"/>
        <v>1900.123</v>
      </c>
      <c r="DX84" s="303">
        <f t="shared" si="3"/>
        <v>-1169.9999999999998</v>
      </c>
    </row>
    <row r="85" spans="1:264" x14ac:dyDescent="0.25">
      <c r="A85" s="116" t="str">
        <f>IF('1'!$A$1=1,B85,C85)</f>
        <v>Довгострокові</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96">
        <v>-4728.8</v>
      </c>
      <c r="DW85" s="303">
        <f t="shared" si="2"/>
        <v>25067.472000000002</v>
      </c>
      <c r="DX85" s="303">
        <f t="shared" si="3"/>
        <v>39866.930999999997</v>
      </c>
    </row>
    <row r="86" spans="1:264" x14ac:dyDescent="0.25">
      <c r="A86" s="109" t="str">
        <f>IF('1'!$A$1=1,B86,C86)</f>
        <v>Інша кредиторська заборгованість</v>
      </c>
      <c r="B86" s="110" t="s">
        <v>448</v>
      </c>
      <c r="C86" s="110" t="s">
        <v>449</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96">
        <v>0</v>
      </c>
      <c r="DW86" s="303">
        <f t="shared" si="2"/>
        <v>0</v>
      </c>
      <c r="DX86" s="303">
        <f t="shared" si="3"/>
        <v>7754.0280000000002</v>
      </c>
    </row>
    <row r="87" spans="1:264" x14ac:dyDescent="0.25">
      <c r="A87" s="89" t="str">
        <f>IF('1'!$A$1=1,B87,C87)</f>
        <v>Помилки та упущення</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1898.2740000000485</v>
      </c>
      <c r="DU87" s="91">
        <v>3333.6909999999625</v>
      </c>
      <c r="DV87" s="91">
        <v>-3835.2690000000148</v>
      </c>
      <c r="DW87" s="88">
        <f t="shared" si="2"/>
        <v>56064.146960645201</v>
      </c>
      <c r="DX87" s="88">
        <f t="shared" si="3"/>
        <v>3724.865999999929</v>
      </c>
    </row>
    <row r="88" spans="1:264" x14ac:dyDescent="0.25">
      <c r="A88" s="125" t="str">
        <f>IF('1'!$A$1=1,B88,C88)</f>
        <v xml:space="preserve">D. Зведений баланс (= A + B - C = E)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-38950.791999999943</v>
      </c>
      <c r="DU88" s="88">
        <v>-114012.13000000003</v>
      </c>
      <c r="DV88" s="88">
        <v>98268.574999999983</v>
      </c>
      <c r="DW88" s="88">
        <f t="shared" si="2"/>
        <v>346432.10532580654</v>
      </c>
      <c r="DX88" s="88">
        <f t="shared" si="3"/>
        <v>4738.3840000001801</v>
      </c>
    </row>
    <row r="89" spans="1:264" x14ac:dyDescent="0.25">
      <c r="A89" s="125" t="str">
        <f>IF('1'!$A$1=1,B89,C89)</f>
        <v>E. Резерви та пов'язані статті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v>98268.576000000001</v>
      </c>
      <c r="DW89" s="88">
        <f t="shared" si="2"/>
        <v>346432.11332580645</v>
      </c>
      <c r="DX89" s="88">
        <f t="shared" si="3"/>
        <v>4738.3880000000354</v>
      </c>
    </row>
    <row r="90" spans="1:264" x14ac:dyDescent="0.25">
      <c r="A90" s="97" t="str">
        <f>IF('1'!$A$1=1,B90,C90)</f>
        <v>Резервні активи</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96">
        <v>84869.512000000002</v>
      </c>
      <c r="DW90" s="303">
        <f t="shared" si="2"/>
        <v>417635.87599999999</v>
      </c>
      <c r="DX90" s="303">
        <f t="shared" si="3"/>
        <v>124949.73999999999</v>
      </c>
    </row>
    <row r="91" spans="1:264" x14ac:dyDescent="0.25">
      <c r="A91" s="97" t="str">
        <f>IF('1'!$A$1=1,B91,C91)</f>
        <v>Кредит МВФ</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96">
        <v>-13399.064</v>
      </c>
      <c r="DW91" s="303">
        <f t="shared" si="2"/>
        <v>71203.762674193567</v>
      </c>
      <c r="DX91" s="303">
        <f t="shared" si="3"/>
        <v>120211.35199999998</v>
      </c>
    </row>
    <row r="92" spans="1:264" s="293" customFormat="1" x14ac:dyDescent="0.25">
      <c r="A92" s="127" t="str">
        <f>IF('1'!$A$1=1,B92,C92)</f>
        <v>Розподіл СПЗ</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129">
        <v>0</v>
      </c>
      <c r="DW92" s="305">
        <f t="shared" si="2"/>
        <v>0</v>
      </c>
      <c r="DX92" s="305">
        <f t="shared" si="3"/>
        <v>0</v>
      </c>
      <c r="DY92" s="292"/>
    </row>
    <row r="93" spans="1:264" s="295" customFormat="1" ht="15" customHeight="1" x14ac:dyDescent="0.25">
      <c r="A93" s="289" t="str">
        <f>IF('1'!$A$1=1,B93,C93)</f>
        <v>* Попередні дані</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292"/>
      <c r="DW93" s="302"/>
      <c r="DX93" s="302"/>
    </row>
    <row r="94" spans="1:264" s="295" customFormat="1" ht="20.25" customHeight="1" x14ac:dyDescent="0.25">
      <c r="A94" s="294" t="s">
        <v>432</v>
      </c>
      <c r="B94" s="321"/>
      <c r="C94" s="322"/>
      <c r="D94" s="323"/>
      <c r="E94" s="323"/>
      <c r="F94" s="323"/>
      <c r="G94" s="323"/>
      <c r="H94" s="323"/>
      <c r="I94" s="323"/>
      <c r="J94" s="323"/>
      <c r="K94" s="323"/>
      <c r="L94" s="323"/>
      <c r="M94" s="323"/>
      <c r="N94" s="323"/>
      <c r="O94" s="323"/>
      <c r="P94" s="323"/>
      <c r="Q94" s="323"/>
      <c r="R94" s="323"/>
      <c r="S94" s="323"/>
      <c r="T94" s="324"/>
      <c r="U94" s="323"/>
      <c r="V94" s="323"/>
      <c r="W94" s="323"/>
      <c r="X94" s="323"/>
      <c r="Y94" s="323"/>
      <c r="Z94" s="323"/>
      <c r="AA94" s="323"/>
      <c r="AB94" s="323"/>
      <c r="AC94" s="323"/>
      <c r="AD94" s="323"/>
      <c r="AE94" s="323"/>
      <c r="AF94" s="323"/>
      <c r="AG94" s="323"/>
      <c r="AH94" s="323"/>
      <c r="AI94" s="323"/>
      <c r="AJ94" s="323"/>
      <c r="AK94" s="323"/>
      <c r="AL94" s="324"/>
      <c r="AM94" s="323"/>
      <c r="DW94" s="326"/>
      <c r="DX94" s="326"/>
      <c r="DY94" s="316"/>
    </row>
    <row r="95" spans="1:264" s="323" customFormat="1" ht="14.4" x14ac:dyDescent="0.3">
      <c r="A95" s="342" t="s">
        <v>433</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0"/>
      <c r="DZ95" s="340"/>
      <c r="EA95" s="340"/>
      <c r="EB95" s="340"/>
      <c r="EC95" s="340"/>
      <c r="ED95" s="340"/>
      <c r="EE95" s="340"/>
      <c r="EF95" s="340"/>
      <c r="EG95" s="340"/>
      <c r="EH95" s="340"/>
      <c r="EI95" s="340"/>
      <c r="EJ95" s="340"/>
      <c r="EK95" s="340"/>
      <c r="EL95" s="340"/>
      <c r="EM95" s="340"/>
      <c r="EN95" s="340"/>
      <c r="EO95" s="340"/>
      <c r="EP95" s="340"/>
      <c r="EQ95" s="340"/>
      <c r="ER95" s="340"/>
      <c r="ES95" s="340"/>
      <c r="ET95" s="340"/>
      <c r="EU95" s="340"/>
      <c r="EV95" s="340"/>
      <c r="EW95" s="340"/>
      <c r="EX95" s="340"/>
      <c r="EY95" s="340"/>
      <c r="EZ95" s="340"/>
      <c r="FA95" s="340"/>
      <c r="FB95" s="340"/>
      <c r="FC95" s="340"/>
      <c r="FD95" s="340"/>
      <c r="FE95" s="340"/>
      <c r="FF95" s="340"/>
      <c r="FG95" s="340"/>
      <c r="FH95" s="340"/>
      <c r="FI95" s="340"/>
      <c r="FJ95" s="340"/>
      <c r="FK95" s="340"/>
      <c r="FL95" s="340"/>
      <c r="FM95" s="340"/>
      <c r="FN95" s="340"/>
      <c r="FO95" s="340"/>
      <c r="FP95" s="340"/>
      <c r="FQ95" s="340"/>
      <c r="FR95" s="340"/>
      <c r="FS95" s="340"/>
      <c r="FT95" s="340"/>
      <c r="FU95" s="340"/>
      <c r="FV95" s="340"/>
      <c r="FW95" s="340"/>
      <c r="FX95" s="340"/>
      <c r="FY95" s="340"/>
      <c r="FZ95" s="340"/>
      <c r="GA95" s="340"/>
      <c r="GB95" s="340"/>
      <c r="GC95" s="340"/>
      <c r="GD95" s="340"/>
      <c r="GE95" s="340"/>
      <c r="GF95" s="340"/>
      <c r="GG95" s="340"/>
      <c r="GH95" s="340"/>
      <c r="GI95" s="340"/>
      <c r="GJ95" s="340"/>
      <c r="GK95" s="340"/>
      <c r="GL95" s="340"/>
      <c r="GM95" s="340"/>
      <c r="GN95" s="340"/>
      <c r="GO95" s="340"/>
      <c r="GP95" s="340"/>
      <c r="GQ95" s="340"/>
      <c r="GR95" s="340"/>
      <c r="GS95" s="340"/>
      <c r="GT95" s="340"/>
      <c r="GU95" s="340"/>
      <c r="GV95" s="340"/>
      <c r="GW95" s="340"/>
      <c r="GX95" s="340"/>
      <c r="GY95" s="340"/>
      <c r="GZ95" s="340"/>
      <c r="HA95" s="340"/>
      <c r="HB95" s="340"/>
      <c r="HC95" s="340"/>
      <c r="HD95" s="340"/>
      <c r="HE95" s="340"/>
      <c r="HF95" s="340"/>
      <c r="HG95" s="340"/>
      <c r="HH95" s="340"/>
      <c r="HI95" s="340"/>
      <c r="HJ95" s="340"/>
      <c r="HK95" s="340"/>
      <c r="HL95" s="340"/>
      <c r="HM95" s="340"/>
      <c r="HN95" s="340"/>
      <c r="HO95" s="340"/>
      <c r="HP95" s="340"/>
      <c r="HQ95" s="340"/>
      <c r="HR95" s="340"/>
      <c r="HS95" s="340"/>
      <c r="HT95" s="340"/>
      <c r="HU95" s="340"/>
      <c r="HV95" s="340"/>
      <c r="HW95" s="340"/>
      <c r="HX95" s="340"/>
      <c r="HY95" s="340"/>
      <c r="HZ95" s="340"/>
      <c r="IA95" s="340"/>
      <c r="IB95" s="340"/>
      <c r="IC95" s="340"/>
      <c r="ID95" s="340"/>
      <c r="IE95" s="340"/>
      <c r="IF95" s="340"/>
      <c r="IG95" s="340"/>
      <c r="IH95" s="340"/>
      <c r="II95" s="340"/>
      <c r="IJ95" s="340"/>
      <c r="IK95" s="340"/>
      <c r="IL95" s="340"/>
      <c r="IM95" s="340"/>
      <c r="IN95" s="340"/>
      <c r="IO95" s="340"/>
      <c r="IP95" s="340"/>
      <c r="IQ95" s="340"/>
      <c r="IR95" s="340"/>
      <c r="IS95" s="340"/>
      <c r="IT95" s="340"/>
      <c r="IU95" s="340"/>
      <c r="IV95" s="340"/>
      <c r="IW95" s="340"/>
      <c r="IX95" s="340"/>
      <c r="IY95" s="340"/>
      <c r="IZ95" s="340"/>
      <c r="JA95" s="340"/>
      <c r="JB95" s="340"/>
      <c r="JC95" s="341"/>
      <c r="JD95" s="341"/>
    </row>
    <row r="96" spans="1:264" s="323" customFormat="1" ht="33" customHeight="1" x14ac:dyDescent="0.3">
      <c r="A96" s="342" t="s">
        <v>456</v>
      </c>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343"/>
      <c r="BR96" s="343"/>
      <c r="BS96" s="343"/>
      <c r="BT96" s="343"/>
      <c r="BU96" s="343"/>
      <c r="BV96" s="343"/>
      <c r="BW96" s="343"/>
      <c r="BX96" s="343"/>
      <c r="BY96" s="343"/>
      <c r="BZ96" s="343"/>
      <c r="CA96" s="343"/>
      <c r="CB96" s="343"/>
      <c r="CC96" s="343"/>
      <c r="CD96" s="343"/>
      <c r="CE96" s="343"/>
      <c r="CF96" s="343"/>
      <c r="CG96" s="343"/>
      <c r="CH96" s="343"/>
      <c r="CI96" s="343"/>
      <c r="CJ96" s="343"/>
      <c r="CK96" s="343"/>
      <c r="CL96" s="343"/>
      <c r="CM96" s="343"/>
      <c r="CN96" s="343"/>
      <c r="CO96" s="343"/>
      <c r="CP96" s="343"/>
      <c r="CQ96" s="343"/>
      <c r="CR96" s="343"/>
      <c r="CS96" s="343"/>
      <c r="CT96" s="343"/>
      <c r="CU96" s="343"/>
      <c r="CV96" s="343"/>
      <c r="CW96" s="343"/>
      <c r="CX96" s="343"/>
      <c r="CY96" s="343"/>
      <c r="CZ96" s="343"/>
      <c r="DA96" s="343"/>
      <c r="DB96" s="343"/>
      <c r="DC96" s="343"/>
      <c r="DD96" s="343"/>
      <c r="DE96" s="343"/>
      <c r="DF96" s="343"/>
      <c r="DG96" s="343"/>
      <c r="DH96" s="343"/>
      <c r="DI96" s="343"/>
      <c r="DJ96" s="343"/>
      <c r="DK96" s="343"/>
      <c r="DL96" s="343"/>
      <c r="DM96" s="343"/>
      <c r="DN96" s="343"/>
      <c r="DO96" s="343"/>
      <c r="DP96" s="343"/>
      <c r="DQ96" s="343"/>
      <c r="DR96" s="343"/>
      <c r="DS96" s="343"/>
      <c r="DT96" s="343"/>
      <c r="DU96" s="343"/>
      <c r="DV96" s="343"/>
      <c r="DW96" s="343"/>
      <c r="DX96" s="343"/>
      <c r="DY96" s="325"/>
      <c r="DZ96" s="325"/>
      <c r="EA96" s="325"/>
      <c r="EB96" s="325"/>
      <c r="EC96" s="325"/>
      <c r="ED96" s="325"/>
      <c r="EE96" s="325"/>
      <c r="EF96" s="325"/>
      <c r="EG96" s="325"/>
      <c r="EH96" s="325"/>
      <c r="EI96" s="325"/>
      <c r="EJ96" s="325"/>
      <c r="EK96" s="325"/>
      <c r="EL96" s="325"/>
      <c r="EM96" s="325"/>
      <c r="EN96" s="325"/>
      <c r="EO96" s="325"/>
      <c r="EP96" s="325"/>
      <c r="EQ96" s="325"/>
      <c r="ER96" s="325"/>
      <c r="ES96" s="325"/>
      <c r="ET96" s="325"/>
      <c r="EU96" s="325"/>
      <c r="EV96" s="325"/>
      <c r="EW96" s="325"/>
      <c r="EX96" s="325"/>
      <c r="EY96" s="325"/>
      <c r="EZ96" s="325"/>
      <c r="FA96" s="325"/>
      <c r="FB96" s="325"/>
      <c r="FC96" s="325"/>
      <c r="FD96" s="325"/>
      <c r="FE96" s="325"/>
      <c r="FF96" s="325"/>
      <c r="FG96" s="325"/>
      <c r="FH96" s="325"/>
      <c r="FI96" s="325"/>
      <c r="FJ96" s="325"/>
      <c r="FK96" s="325"/>
      <c r="FL96" s="325"/>
      <c r="FM96" s="325"/>
      <c r="FN96" s="325"/>
      <c r="FO96" s="325"/>
      <c r="FP96" s="325"/>
      <c r="FQ96" s="325"/>
      <c r="FR96" s="325"/>
      <c r="FS96" s="325"/>
      <c r="FT96" s="325"/>
      <c r="FU96" s="325"/>
      <c r="FV96" s="325"/>
      <c r="FW96" s="325"/>
      <c r="FX96" s="325"/>
      <c r="FY96" s="325"/>
      <c r="FZ96" s="325"/>
      <c r="GA96" s="325"/>
      <c r="GB96" s="325"/>
      <c r="GC96" s="325"/>
      <c r="GD96" s="325"/>
      <c r="GE96" s="325"/>
      <c r="GF96" s="325"/>
      <c r="GG96" s="325"/>
      <c r="GH96" s="325"/>
      <c r="GI96" s="325"/>
      <c r="GJ96" s="325"/>
      <c r="GK96" s="325"/>
      <c r="GL96" s="325"/>
      <c r="GM96" s="325"/>
      <c r="GN96" s="325"/>
      <c r="GO96" s="325"/>
      <c r="GP96" s="325"/>
      <c r="GQ96" s="325"/>
      <c r="GR96" s="325"/>
      <c r="GS96" s="325"/>
      <c r="GT96" s="325"/>
      <c r="GU96" s="325"/>
      <c r="GV96" s="325"/>
      <c r="GW96" s="325"/>
      <c r="GX96" s="325"/>
      <c r="GY96" s="325"/>
      <c r="GZ96" s="325"/>
      <c r="HA96" s="325"/>
      <c r="HB96" s="325"/>
      <c r="HC96" s="325"/>
      <c r="HD96" s="325"/>
      <c r="HE96" s="325"/>
      <c r="HF96" s="325"/>
      <c r="HG96" s="325"/>
      <c r="HH96" s="325"/>
      <c r="HI96" s="325"/>
      <c r="HJ96" s="325"/>
      <c r="HK96" s="325"/>
      <c r="HL96" s="325"/>
      <c r="HM96" s="325"/>
      <c r="HN96" s="325"/>
      <c r="HO96" s="325"/>
      <c r="HP96" s="325"/>
      <c r="HQ96" s="325"/>
      <c r="HR96" s="325"/>
      <c r="HS96" s="325"/>
      <c r="HT96" s="325"/>
      <c r="HU96" s="325"/>
      <c r="HV96" s="325"/>
      <c r="HW96" s="325"/>
      <c r="HX96" s="325"/>
      <c r="HY96" s="325"/>
      <c r="HZ96" s="325"/>
      <c r="IA96" s="325"/>
      <c r="IB96" s="325"/>
      <c r="IC96" s="325"/>
      <c r="ID96" s="325"/>
      <c r="IE96" s="325"/>
      <c r="IF96" s="325"/>
      <c r="IG96" s="325"/>
      <c r="IH96" s="325"/>
      <c r="II96" s="325"/>
      <c r="IJ96" s="325"/>
      <c r="IK96" s="325"/>
      <c r="IL96" s="325"/>
      <c r="IM96" s="325"/>
      <c r="IN96" s="325"/>
      <c r="IO96" s="325"/>
      <c r="IP96" s="325"/>
      <c r="IQ96" s="325"/>
      <c r="IR96" s="325"/>
      <c r="IS96" s="325"/>
      <c r="IT96" s="325"/>
      <c r="IU96" s="325"/>
      <c r="IV96" s="325"/>
      <c r="IW96" s="325"/>
      <c r="IX96" s="325"/>
      <c r="IY96" s="325"/>
      <c r="IZ96" s="325"/>
      <c r="JA96" s="325"/>
      <c r="JB96" s="325"/>
      <c r="JC96" s="341"/>
      <c r="JD96" s="341"/>
    </row>
    <row r="97" spans="1:264" s="323" customFormat="1" ht="17.25" customHeight="1" x14ac:dyDescent="0.3">
      <c r="A97" s="342" t="s">
        <v>434</v>
      </c>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0"/>
      <c r="DZ97" s="340"/>
      <c r="EA97" s="340"/>
      <c r="EB97" s="340"/>
      <c r="EC97" s="340"/>
      <c r="ED97" s="340"/>
      <c r="EE97" s="340"/>
      <c r="EF97" s="340"/>
      <c r="EG97" s="340"/>
      <c r="EH97" s="340"/>
      <c r="EI97" s="340"/>
      <c r="EJ97" s="340"/>
      <c r="EK97" s="340"/>
      <c r="EL97" s="340"/>
      <c r="EM97" s="340"/>
      <c r="EN97" s="340"/>
      <c r="EO97" s="340"/>
      <c r="EP97" s="340"/>
      <c r="EQ97" s="340"/>
      <c r="ER97" s="340"/>
      <c r="ES97" s="340"/>
      <c r="ET97" s="340"/>
      <c r="EU97" s="340"/>
      <c r="EV97" s="340"/>
      <c r="EW97" s="340"/>
      <c r="EX97" s="340"/>
      <c r="EY97" s="340"/>
      <c r="EZ97" s="340"/>
      <c r="FA97" s="340"/>
      <c r="FB97" s="340"/>
      <c r="FC97" s="340"/>
      <c r="FD97" s="340"/>
      <c r="FE97" s="340"/>
      <c r="FF97" s="340"/>
      <c r="FG97" s="340"/>
      <c r="FH97" s="340"/>
      <c r="FI97" s="340"/>
      <c r="FJ97" s="340"/>
      <c r="FK97" s="340"/>
      <c r="FL97" s="340"/>
      <c r="FM97" s="340"/>
      <c r="FN97" s="340"/>
      <c r="FO97" s="340"/>
      <c r="FP97" s="340"/>
      <c r="FQ97" s="340"/>
      <c r="FR97" s="340"/>
      <c r="FS97" s="340"/>
      <c r="FT97" s="340"/>
      <c r="FU97" s="340"/>
      <c r="FV97" s="340"/>
      <c r="FW97" s="340"/>
      <c r="FX97" s="340"/>
      <c r="FY97" s="340"/>
      <c r="FZ97" s="340"/>
      <c r="GA97" s="340"/>
      <c r="GB97" s="340"/>
      <c r="GC97" s="340"/>
      <c r="GD97" s="340"/>
      <c r="GE97" s="340"/>
      <c r="GF97" s="340"/>
      <c r="GG97" s="340"/>
      <c r="GH97" s="340"/>
      <c r="GI97" s="340"/>
      <c r="GJ97" s="340"/>
      <c r="GK97" s="340"/>
      <c r="GL97" s="340"/>
      <c r="GM97" s="340"/>
      <c r="GN97" s="340"/>
      <c r="GO97" s="340"/>
      <c r="GP97" s="340"/>
      <c r="GQ97" s="340"/>
      <c r="GR97" s="340"/>
      <c r="GS97" s="340"/>
      <c r="GT97" s="340"/>
      <c r="GU97" s="340"/>
      <c r="GV97" s="340"/>
      <c r="GW97" s="340"/>
      <c r="GX97" s="340"/>
      <c r="GY97" s="340"/>
      <c r="GZ97" s="340"/>
      <c r="HA97" s="340"/>
      <c r="HB97" s="340"/>
      <c r="HC97" s="340"/>
      <c r="HD97" s="340"/>
      <c r="HE97" s="340"/>
      <c r="HF97" s="340"/>
      <c r="HG97" s="340"/>
      <c r="HH97" s="340"/>
      <c r="HI97" s="340"/>
      <c r="HJ97" s="340"/>
      <c r="HK97" s="340"/>
      <c r="HL97" s="340"/>
      <c r="HM97" s="340"/>
      <c r="HN97" s="340"/>
      <c r="HO97" s="340"/>
      <c r="HP97" s="340"/>
      <c r="HQ97" s="340"/>
      <c r="HR97" s="340"/>
      <c r="HS97" s="340"/>
      <c r="HT97" s="340"/>
      <c r="HU97" s="340"/>
      <c r="HV97" s="340"/>
      <c r="HW97" s="340"/>
      <c r="HX97" s="340"/>
      <c r="HY97" s="340"/>
      <c r="HZ97" s="340"/>
      <c r="IA97" s="340"/>
      <c r="IB97" s="340"/>
      <c r="IC97" s="340"/>
      <c r="ID97" s="340"/>
      <c r="IE97" s="340"/>
      <c r="IF97" s="340"/>
      <c r="IG97" s="340"/>
      <c r="IH97" s="340"/>
      <c r="II97" s="340"/>
      <c r="IJ97" s="340"/>
      <c r="IK97" s="340"/>
      <c r="IL97" s="340"/>
      <c r="IM97" s="340"/>
      <c r="IN97" s="340"/>
      <c r="IO97" s="340"/>
      <c r="IP97" s="340"/>
      <c r="IQ97" s="340"/>
      <c r="IR97" s="340"/>
      <c r="IS97" s="340"/>
      <c r="IT97" s="340"/>
      <c r="IU97" s="340"/>
      <c r="IV97" s="340"/>
      <c r="IW97" s="340"/>
      <c r="IX97" s="340"/>
      <c r="IY97" s="340"/>
      <c r="IZ97" s="340"/>
      <c r="JA97" s="340"/>
      <c r="JB97" s="340"/>
      <c r="JC97" s="341"/>
      <c r="JD97" s="341"/>
    </row>
    <row r="98" spans="1:264" s="323" customFormat="1" ht="17.25" customHeight="1" x14ac:dyDescent="0.3">
      <c r="A98" s="342" t="s">
        <v>457</v>
      </c>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c r="BE98" s="343"/>
      <c r="BF98" s="343"/>
      <c r="BG98" s="343"/>
      <c r="BH98" s="343"/>
      <c r="BI98" s="343"/>
      <c r="BJ98" s="343"/>
      <c r="BK98" s="343"/>
      <c r="BL98" s="343"/>
      <c r="BM98" s="343"/>
      <c r="BN98" s="343"/>
      <c r="BO98" s="343"/>
      <c r="BP98" s="343"/>
      <c r="BQ98" s="343"/>
      <c r="BR98" s="343"/>
      <c r="BS98" s="343"/>
      <c r="BT98" s="343"/>
      <c r="BU98" s="343"/>
      <c r="BV98" s="343"/>
      <c r="BW98" s="343"/>
      <c r="BX98" s="343"/>
      <c r="BY98" s="343"/>
      <c r="BZ98" s="343"/>
      <c r="CA98" s="343"/>
      <c r="CB98" s="343"/>
      <c r="CC98" s="343"/>
      <c r="CD98" s="343"/>
      <c r="CE98" s="343"/>
      <c r="CF98" s="343"/>
      <c r="CG98" s="343"/>
      <c r="CH98" s="343"/>
      <c r="CI98" s="343"/>
      <c r="CJ98" s="343"/>
      <c r="CK98" s="343"/>
      <c r="CL98" s="343"/>
      <c r="CM98" s="343"/>
      <c r="CN98" s="343"/>
      <c r="CO98" s="343"/>
      <c r="CP98" s="343"/>
      <c r="CQ98" s="343"/>
      <c r="CR98" s="343"/>
      <c r="CS98" s="343"/>
      <c r="CT98" s="343"/>
      <c r="CU98" s="343"/>
      <c r="CV98" s="343"/>
      <c r="CW98" s="343"/>
      <c r="CX98" s="343"/>
      <c r="CY98" s="343"/>
      <c r="CZ98" s="343"/>
      <c r="DA98" s="343"/>
      <c r="DB98" s="343"/>
      <c r="DC98" s="343"/>
      <c r="DD98" s="343"/>
      <c r="DE98" s="343"/>
      <c r="DF98" s="343"/>
      <c r="DG98" s="343"/>
      <c r="DH98" s="343"/>
      <c r="DI98" s="343"/>
      <c r="DJ98" s="343"/>
      <c r="DK98" s="343"/>
      <c r="DL98" s="343"/>
      <c r="DM98" s="343"/>
      <c r="DN98" s="343"/>
      <c r="DO98" s="343"/>
      <c r="DP98" s="343"/>
      <c r="DQ98" s="343"/>
      <c r="DR98" s="343"/>
      <c r="DS98" s="343"/>
      <c r="DT98" s="343"/>
      <c r="DU98" s="343"/>
      <c r="DV98" s="343"/>
      <c r="DW98" s="343"/>
      <c r="DX98" s="343"/>
      <c r="DY98" s="325"/>
      <c r="DZ98" s="325"/>
      <c r="EA98" s="325"/>
      <c r="EB98" s="325"/>
      <c r="EC98" s="325"/>
      <c r="ED98" s="325"/>
      <c r="EE98" s="325"/>
      <c r="EF98" s="325"/>
      <c r="EG98" s="325"/>
      <c r="EH98" s="325"/>
      <c r="EI98" s="325"/>
      <c r="EJ98" s="325"/>
      <c r="EK98" s="325"/>
      <c r="EL98" s="325"/>
      <c r="EM98" s="325"/>
      <c r="EN98" s="325"/>
      <c r="EO98" s="325"/>
      <c r="EP98" s="325"/>
      <c r="EQ98" s="325"/>
      <c r="ER98" s="325"/>
      <c r="ES98" s="325"/>
      <c r="ET98" s="325"/>
      <c r="EU98" s="325"/>
      <c r="EV98" s="325"/>
      <c r="EW98" s="325"/>
      <c r="EX98" s="325"/>
      <c r="EY98" s="325"/>
      <c r="EZ98" s="325"/>
      <c r="FA98" s="325"/>
      <c r="FB98" s="325"/>
      <c r="FC98" s="325"/>
      <c r="FD98" s="325"/>
      <c r="FE98" s="325"/>
      <c r="FF98" s="325"/>
      <c r="FG98" s="325"/>
      <c r="FH98" s="325"/>
      <c r="FI98" s="325"/>
      <c r="FJ98" s="325"/>
      <c r="FK98" s="325"/>
      <c r="FL98" s="325"/>
      <c r="FM98" s="325"/>
      <c r="FN98" s="325"/>
      <c r="FO98" s="325"/>
      <c r="FP98" s="325"/>
      <c r="FQ98" s="325"/>
      <c r="FR98" s="325"/>
      <c r="FS98" s="325"/>
      <c r="FT98" s="325"/>
      <c r="FU98" s="325"/>
      <c r="FV98" s="325"/>
      <c r="FW98" s="325"/>
      <c r="FX98" s="325"/>
      <c r="FY98" s="325"/>
      <c r="FZ98" s="325"/>
      <c r="GA98" s="325"/>
      <c r="GB98" s="325"/>
      <c r="GC98" s="325"/>
      <c r="GD98" s="325"/>
      <c r="GE98" s="325"/>
      <c r="GF98" s="325"/>
      <c r="GG98" s="325"/>
      <c r="GH98" s="325"/>
      <c r="GI98" s="325"/>
      <c r="GJ98" s="325"/>
      <c r="GK98" s="325"/>
      <c r="GL98" s="325"/>
      <c r="GM98" s="325"/>
      <c r="GN98" s="325"/>
      <c r="GO98" s="325"/>
      <c r="GP98" s="325"/>
      <c r="GQ98" s="325"/>
      <c r="GR98" s="325"/>
      <c r="GS98" s="325"/>
      <c r="GT98" s="325"/>
      <c r="GU98" s="325"/>
      <c r="GV98" s="325"/>
      <c r="GW98" s="325"/>
      <c r="GX98" s="325"/>
      <c r="GY98" s="325"/>
      <c r="GZ98" s="325"/>
      <c r="HA98" s="325"/>
      <c r="HB98" s="325"/>
      <c r="HC98" s="325"/>
      <c r="HD98" s="325"/>
      <c r="HE98" s="325"/>
      <c r="HF98" s="325"/>
      <c r="HG98" s="325"/>
      <c r="HH98" s="325"/>
      <c r="HI98" s="325"/>
      <c r="HJ98" s="325"/>
      <c r="HK98" s="325"/>
      <c r="HL98" s="325"/>
      <c r="HM98" s="325"/>
      <c r="HN98" s="325"/>
      <c r="HO98" s="325"/>
      <c r="HP98" s="325"/>
      <c r="HQ98" s="325"/>
      <c r="HR98" s="325"/>
      <c r="HS98" s="325"/>
      <c r="HT98" s="325"/>
      <c r="HU98" s="325"/>
      <c r="HV98" s="325"/>
      <c r="HW98" s="325"/>
      <c r="HX98" s="325"/>
      <c r="HY98" s="325"/>
      <c r="HZ98" s="325"/>
      <c r="IA98" s="325"/>
      <c r="IB98" s="325"/>
      <c r="IC98" s="325"/>
      <c r="ID98" s="325"/>
      <c r="IE98" s="325"/>
      <c r="IF98" s="325"/>
      <c r="IG98" s="325"/>
      <c r="IH98" s="325"/>
      <c r="II98" s="325"/>
      <c r="IJ98" s="325"/>
      <c r="IK98" s="325"/>
      <c r="IL98" s="325"/>
      <c r="IM98" s="325"/>
      <c r="IN98" s="325"/>
      <c r="IO98" s="325"/>
      <c r="IP98" s="325"/>
      <c r="IQ98" s="325"/>
      <c r="IR98" s="325"/>
      <c r="IS98" s="325"/>
      <c r="IT98" s="325"/>
      <c r="IU98" s="325"/>
      <c r="IV98" s="325"/>
      <c r="IW98" s="325"/>
      <c r="IX98" s="325"/>
      <c r="IY98" s="325"/>
      <c r="IZ98" s="325"/>
      <c r="JA98" s="325"/>
      <c r="JB98" s="325"/>
      <c r="JC98" s="341"/>
      <c r="JD98" s="341"/>
    </row>
  </sheetData>
  <mergeCells count="4">
    <mergeCell ref="A95:DX95"/>
    <mergeCell ref="A96:DX96"/>
    <mergeCell ref="A97:DX97"/>
    <mergeCell ref="A98:DX98"/>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5"/>
  <sheetViews>
    <sheetView zoomScale="70" zoomScaleNormal="70" workbookViewId="0">
      <pane xSplit="3" ySplit="6" topLeftCell="DH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8" outlineLevelCol="1" x14ac:dyDescent="0.3"/>
  <cols>
    <col min="1" max="1" width="44.33203125" style="131" customWidth="1"/>
    <col min="2" max="3" width="56.33203125" style="170" hidden="1" customWidth="1"/>
    <col min="4" max="4" width="7.6640625" style="131" hidden="1" customWidth="1" outlineLevel="1" collapsed="1"/>
    <col min="5" max="5" width="7.6640625" style="131" hidden="1" customWidth="1" outlineLevel="1"/>
    <col min="6" max="8" width="8.109375" style="131" hidden="1" customWidth="1" outlineLevel="1"/>
    <col min="9" max="23" width="7.6640625" style="131" hidden="1" customWidth="1" outlineLevel="1"/>
    <col min="24" max="24" width="8.109375" style="131" hidden="1" customWidth="1" outlineLevel="1"/>
    <col min="25" max="25" width="7.6640625" style="131" hidden="1" customWidth="1" outlineLevel="1"/>
    <col min="26" max="27" width="8.109375" style="131" hidden="1" customWidth="1" outlineLevel="1"/>
    <col min="28" max="28" width="7.6640625" style="131" hidden="1" customWidth="1" outlineLevel="1"/>
    <col min="29" max="30" width="8.109375" style="131" hidden="1" customWidth="1" outlineLevel="1"/>
    <col min="31" max="31" width="7.6640625" style="131" hidden="1" customWidth="1" outlineLevel="1"/>
    <col min="32" max="63" width="8.109375" style="131" hidden="1" customWidth="1" outlineLevel="1"/>
    <col min="64" max="64" width="7.6640625" style="131" hidden="1" customWidth="1" outlineLevel="1" collapsed="1"/>
    <col min="65" max="66" width="8.109375" style="131" hidden="1" customWidth="1" outlineLevel="1"/>
    <col min="67" max="68" width="7.6640625" style="131" hidden="1" customWidth="1" outlineLevel="1"/>
    <col min="69" max="71" width="8.109375" style="131" hidden="1" customWidth="1" outlineLevel="1"/>
    <col min="72" max="72" width="8.109375" style="131" hidden="1" customWidth="1" outlineLevel="1" collapsed="1"/>
    <col min="73" max="75" width="8.109375" style="131" hidden="1" customWidth="1" outlineLevel="1"/>
    <col min="76" max="76" width="8.109375" style="131" hidden="1" customWidth="1" outlineLevel="1" collapsed="1"/>
    <col min="77" max="79" width="8.109375" style="131" hidden="1" customWidth="1" outlineLevel="1"/>
    <col min="80" max="80" width="8.109375" style="131" hidden="1" customWidth="1" outlineLevel="1" collapsed="1"/>
    <col min="81" max="83" width="8.109375" style="131" hidden="1" customWidth="1" outlineLevel="1"/>
    <col min="84" max="84" width="8.109375" style="131" hidden="1" customWidth="1" outlineLevel="1" collapsed="1"/>
    <col min="85" max="87" width="8.109375" style="131" hidden="1" customWidth="1" outlineLevel="1"/>
    <col min="88" max="88" width="8.109375" style="131" hidden="1" customWidth="1" outlineLevel="1" collapsed="1"/>
    <col min="89" max="89" width="8.109375" style="131" hidden="1" customWidth="1" outlineLevel="1"/>
    <col min="90" max="91" width="7.6640625" style="131" hidden="1" customWidth="1" outlineLevel="1"/>
    <col min="92" max="97" width="8.109375" style="131" hidden="1" customWidth="1" outlineLevel="1"/>
    <col min="98" max="99" width="8.6640625" style="131" hidden="1" customWidth="1" outlineLevel="1"/>
    <col min="100" max="100" width="8.6640625" style="131" hidden="1" customWidth="1" outlineLevel="1" collapsed="1"/>
    <col min="101" max="101" width="8.6640625" style="131" hidden="1" customWidth="1" outlineLevel="1"/>
    <col min="102" max="102" width="8.109375" style="131" hidden="1" customWidth="1" outlineLevel="1"/>
    <col min="103" max="103" width="8.6640625" style="131" hidden="1" customWidth="1" outlineLevel="1"/>
    <col min="104" max="104" width="8.109375" style="131" hidden="1" customWidth="1" outlineLevel="1"/>
    <col min="105" max="110" width="8.6640625" style="131" hidden="1" customWidth="1" outlineLevel="1"/>
    <col min="111" max="111" width="8.88671875" style="131" hidden="1" customWidth="1" outlineLevel="1"/>
    <col min="112" max="112" width="8.33203125" style="131" bestFit="1" customWidth="1" collapsed="1"/>
    <col min="113" max="113" width="8.33203125" style="131" bestFit="1" customWidth="1"/>
    <col min="114" max="124" width="8.88671875" style="131" bestFit="1" customWidth="1"/>
    <col min="125" max="125" width="9.44140625" style="131" bestFit="1" customWidth="1"/>
    <col min="126" max="126" width="8.88671875" style="131" bestFit="1" customWidth="1"/>
    <col min="127" max="128" width="10.33203125" style="284" bestFit="1" customWidth="1"/>
    <col min="129" max="16384" width="9.109375" style="131"/>
  </cols>
  <sheetData>
    <row r="1" spans="1:128" x14ac:dyDescent="0.3">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row>
    <row r="2" spans="1:128" x14ac:dyDescent="0.3">
      <c r="A2" s="132" t="str">
        <f>IF('1'!$A$1=1,B2,C2)</f>
        <v>1.3. Динаміка платіжного балансу України: стандартна форма представлення</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c r="DV2" s="134"/>
    </row>
    <row r="3" spans="1:128" x14ac:dyDescent="0.3">
      <c r="A3" s="135" t="str">
        <f>IF('1'!$A$1=1,B3,C3)</f>
        <v>(відповідно до КПБ6)</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c r="DV3" s="136"/>
    </row>
    <row r="4" spans="1:128" s="3" customFormat="1" ht="13.2" x14ac:dyDescent="0.25">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s="79" customFormat="1" ht="13.2" x14ac:dyDescent="0.25">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1">
        <v>2023</v>
      </c>
      <c r="DX5" s="331">
        <v>2024</v>
      </c>
    </row>
    <row r="6" spans="1:128" s="79" customFormat="1" ht="13.2" x14ac:dyDescent="0.25">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332"/>
      <c r="DX6" s="333"/>
    </row>
    <row r="7" spans="1:128" x14ac:dyDescent="0.3">
      <c r="A7" s="137" t="str">
        <f>IF('1'!$A$1=1,B7,C7)</f>
        <v>A. Рахунок поточних операцій</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-98198.103999999992</v>
      </c>
      <c r="DU7" s="28">
        <v>-103886.05299999999</v>
      </c>
      <c r="DV7" s="28">
        <v>-35980.066000000006</v>
      </c>
      <c r="DW7" s="28">
        <f>SUM(CV7:DG7)</f>
        <v>-349313.35678903217</v>
      </c>
      <c r="DX7" s="28">
        <f>SUM(DH7:DS7)</f>
        <v>-546860.13699999976</v>
      </c>
    </row>
    <row r="8" spans="1:128" x14ac:dyDescent="0.3">
      <c r="A8" s="64" t="str">
        <f>IF('1'!$A$1=1,B8,C8)</f>
        <v>Баланс товарів та послуг</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-134917.122</v>
      </c>
      <c r="DU8" s="141">
        <v>-132097.38699999999</v>
      </c>
      <c r="DV8" s="141">
        <v>-165134.66700000002</v>
      </c>
      <c r="DW8" s="147">
        <f t="shared" ref="DW8:DW71" si="0">SUM(CV8:DG8)</f>
        <v>-1385818.8420000002</v>
      </c>
      <c r="DX8" s="147">
        <f t="shared" ref="DX8:DX71" si="1">SUM(DH8:DS8)</f>
        <v>-1449981.747</v>
      </c>
    </row>
    <row r="9" spans="1:128" x14ac:dyDescent="0.3">
      <c r="A9" s="65" t="str">
        <f>IF('1'!$A$1=1,B9,C9)</f>
        <v>Баланс товарів</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-108472.693</v>
      </c>
      <c r="DU9" s="141">
        <v>-116304.04099999998</v>
      </c>
      <c r="DV9" s="141">
        <v>-145265.41099999999</v>
      </c>
      <c r="DW9" s="147">
        <f t="shared" si="0"/>
        <v>-1066045.0250000001</v>
      </c>
      <c r="DX9" s="147">
        <f t="shared" si="1"/>
        <v>-1228381.338</v>
      </c>
    </row>
    <row r="10" spans="1:128" x14ac:dyDescent="0.3">
      <c r="A10" s="66" t="str">
        <f>IF('1'!$A$1=1,B10,C10)</f>
        <v>Експорт товарів</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120179.452</v>
      </c>
      <c r="DV10" s="142">
        <v>141366.226</v>
      </c>
      <c r="DW10" s="317">
        <f t="shared" si="0"/>
        <v>1268461.4509999999</v>
      </c>
      <c r="DX10" s="317">
        <f t="shared" si="1"/>
        <v>1560426.41</v>
      </c>
    </row>
    <row r="11" spans="1:128" x14ac:dyDescent="0.3">
      <c r="A11" s="66" t="str">
        <f>IF('1'!$A$1=1,B11,C11)</f>
        <v>Імпорт товарів</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232778.356</v>
      </c>
      <c r="DU11" s="142">
        <v>236483.49299999999</v>
      </c>
      <c r="DV11" s="142">
        <v>286631.63699999999</v>
      </c>
      <c r="DW11" s="317">
        <f t="shared" si="0"/>
        <v>2334506.4759999998</v>
      </c>
      <c r="DX11" s="317">
        <f t="shared" si="1"/>
        <v>2788807.7479999997</v>
      </c>
    </row>
    <row r="12" spans="1:128" x14ac:dyDescent="0.3">
      <c r="A12" s="65" t="str">
        <f>IF('1'!$A$1=1,B12,C12)</f>
        <v>Баланс послуг</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-26444.428999999996</v>
      </c>
      <c r="DU12" s="141">
        <v>-15793.34599999999</v>
      </c>
      <c r="DV12" s="141">
        <v>-19869.256000000008</v>
      </c>
      <c r="DW12" s="147">
        <f t="shared" si="0"/>
        <v>-319773.81700000016</v>
      </c>
      <c r="DX12" s="147">
        <f t="shared" si="1"/>
        <v>-221600.40900000004</v>
      </c>
    </row>
    <row r="13" spans="1:128" x14ac:dyDescent="0.3">
      <c r="A13" s="66" t="str">
        <f>IF('1'!$A$1=1,B13,C13)</f>
        <v>Експорт послуг</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142">
        <v>53012.334999999992</v>
      </c>
      <c r="DW13" s="317">
        <f t="shared" si="0"/>
        <v>607282.32999999996</v>
      </c>
      <c r="DX13" s="317">
        <f t="shared" si="1"/>
        <v>692002.05699999991</v>
      </c>
    </row>
    <row r="14" spans="1:128" x14ac:dyDescent="0.3">
      <c r="A14" s="66" t="str">
        <f>IF('1'!$A$1=1,B14,C14)</f>
        <v>Імпорт послуг</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77564.712999999989</v>
      </c>
      <c r="DU14" s="142">
        <v>67882.221999999994</v>
      </c>
      <c r="DV14" s="142">
        <v>72881.591</v>
      </c>
      <c r="DW14" s="317">
        <f t="shared" si="0"/>
        <v>927056.147</v>
      </c>
      <c r="DX14" s="317">
        <f t="shared" si="1"/>
        <v>913602.46600000013</v>
      </c>
    </row>
    <row r="15" spans="1:128" x14ac:dyDescent="0.3">
      <c r="A15" s="64" t="str">
        <f>IF('1'!$A$1=1,B15,C15)</f>
        <v>Баланс первинних доходів</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1">
        <v>2986.6109999999971</v>
      </c>
      <c r="DW15" s="147">
        <f t="shared" si="0"/>
        <v>185735.89929200005</v>
      </c>
      <c r="DX15" s="147">
        <f t="shared" si="1"/>
        <v>13326.612999999994</v>
      </c>
    </row>
    <row r="16" spans="1:128" x14ac:dyDescent="0.3">
      <c r="A16" s="143" t="str">
        <f>IF('1'!$A$1=1,B16,C16)</f>
        <v>Надходження</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142">
        <v>27252.821</v>
      </c>
      <c r="DW16" s="317">
        <f t="shared" si="0"/>
        <v>450461.43029200006</v>
      </c>
      <c r="DX16" s="317">
        <f t="shared" si="1"/>
        <v>368204.69799999997</v>
      </c>
    </row>
    <row r="17" spans="1:128" x14ac:dyDescent="0.3">
      <c r="A17" s="143" t="str">
        <f>IF('1'!$A$1=1,B17,C17)</f>
        <v>Виплати</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142">
        <v>24266.210000000003</v>
      </c>
      <c r="DW17" s="317">
        <f t="shared" si="0"/>
        <v>264725.53100000002</v>
      </c>
      <c r="DX17" s="317">
        <f t="shared" si="1"/>
        <v>354878.08499999996</v>
      </c>
    </row>
    <row r="18" spans="1:128" x14ac:dyDescent="0.3">
      <c r="A18" s="144" t="str">
        <f>IF('1'!$A$1=1,B18,C18)</f>
        <v>Оплата праці (баланс)</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1">
        <v>22772.905000000002</v>
      </c>
      <c r="DW18" s="147">
        <f t="shared" si="0"/>
        <v>406274.68999999994</v>
      </c>
      <c r="DX18" s="147">
        <f t="shared" si="1"/>
        <v>310735.64</v>
      </c>
    </row>
    <row r="19" spans="1:128" x14ac:dyDescent="0.3">
      <c r="A19" s="101" t="str">
        <f>IF('1'!$A$1=1,B19,C19)</f>
        <v>Надходження</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142">
        <v>22855.866000000002</v>
      </c>
      <c r="DW19" s="317">
        <f t="shared" si="0"/>
        <v>406933.46500000008</v>
      </c>
      <c r="DX19" s="317">
        <f t="shared" si="1"/>
        <v>311458.98199999996</v>
      </c>
    </row>
    <row r="20" spans="1:128" x14ac:dyDescent="0.3">
      <c r="A20" s="101" t="str">
        <f>IF('1'!$A$1=1,B20,C20)</f>
        <v>Виплати</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142">
        <v>82.960999999999999</v>
      </c>
      <c r="DW20" s="317">
        <f t="shared" si="0"/>
        <v>658.77499999999998</v>
      </c>
      <c r="DX20" s="317">
        <f t="shared" si="1"/>
        <v>723.34199999999998</v>
      </c>
    </row>
    <row r="21" spans="1:128" x14ac:dyDescent="0.3">
      <c r="A21" s="144" t="str">
        <f>IF('1'!$A$1=1,B21,C21)</f>
        <v>Доходи від інвестицій (баланс)</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1">
        <v>-19952.217000000004</v>
      </c>
      <c r="DW21" s="147">
        <f t="shared" si="0"/>
        <v>-228553.736</v>
      </c>
      <c r="DX21" s="147">
        <f t="shared" si="1"/>
        <v>-308631.38700000005</v>
      </c>
    </row>
    <row r="22" spans="1:128" x14ac:dyDescent="0.3">
      <c r="A22" s="101" t="str">
        <f>IF('1'!$A$1=1,B22,C22)</f>
        <v>Надходження</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142">
        <v>4231.0320000000002</v>
      </c>
      <c r="DW22" s="317">
        <f t="shared" si="0"/>
        <v>35513.020000000004</v>
      </c>
      <c r="DX22" s="317">
        <f t="shared" si="1"/>
        <v>45523.356000000007</v>
      </c>
    </row>
    <row r="23" spans="1:128" x14ac:dyDescent="0.3">
      <c r="A23" s="101" t="str">
        <f>IF('1'!$A$1=1,B23,C23)</f>
        <v>Виплати</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142">
        <v>24183.249000000003</v>
      </c>
      <c r="DW23" s="317">
        <f t="shared" si="0"/>
        <v>264066.75599999999</v>
      </c>
      <c r="DX23" s="317">
        <f t="shared" si="1"/>
        <v>354154.74300000002</v>
      </c>
    </row>
    <row r="24" spans="1:128" x14ac:dyDescent="0.3">
      <c r="A24" s="101" t="str">
        <f>IF('1'!$A$1=1,B24,C24)</f>
        <v>у т.ч.реінвестовані доходи</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142">
        <v>2613.2840000000001</v>
      </c>
      <c r="DW24" s="317">
        <f t="shared" si="0"/>
        <v>124062.40699999999</v>
      </c>
      <c r="DX24" s="317">
        <f t="shared" si="1"/>
        <v>92798.661999999982</v>
      </c>
    </row>
    <row r="25" spans="1:128" x14ac:dyDescent="0.3">
      <c r="A25" s="34" t="str">
        <f>IF('1'!$A$1=1,B25,C25)</f>
        <v>Інші первинні доходи  (сальдо)</v>
      </c>
      <c r="B25" s="44" t="s">
        <v>437</v>
      </c>
      <c r="C25" s="44" t="s">
        <v>438</v>
      </c>
      <c r="D25" s="311" t="s">
        <v>447</v>
      </c>
      <c r="E25" s="311" t="s">
        <v>447</v>
      </c>
      <c r="F25" s="311" t="s">
        <v>447</v>
      </c>
      <c r="G25" s="311" t="s">
        <v>447</v>
      </c>
      <c r="H25" s="311" t="s">
        <v>447</v>
      </c>
      <c r="I25" s="311" t="s">
        <v>447</v>
      </c>
      <c r="J25" s="311" t="s">
        <v>447</v>
      </c>
      <c r="K25" s="311" t="s">
        <v>447</v>
      </c>
      <c r="L25" s="311" t="s">
        <v>447</v>
      </c>
      <c r="M25" s="311" t="s">
        <v>447</v>
      </c>
      <c r="N25" s="311" t="s">
        <v>447</v>
      </c>
      <c r="O25" s="311" t="s">
        <v>447</v>
      </c>
      <c r="P25" s="311" t="s">
        <v>447</v>
      </c>
      <c r="Q25" s="311" t="s">
        <v>447</v>
      </c>
      <c r="R25" s="311" t="s">
        <v>447</v>
      </c>
      <c r="S25" s="311" t="s">
        <v>447</v>
      </c>
      <c r="T25" s="311" t="s">
        <v>447</v>
      </c>
      <c r="U25" s="311" t="s">
        <v>447</v>
      </c>
      <c r="V25" s="311" t="s">
        <v>447</v>
      </c>
      <c r="W25" s="311" t="s">
        <v>447</v>
      </c>
      <c r="X25" s="311" t="s">
        <v>447</v>
      </c>
      <c r="Y25" s="311" t="s">
        <v>447</v>
      </c>
      <c r="Z25" s="311" t="s">
        <v>447</v>
      </c>
      <c r="AA25" s="311" t="s">
        <v>447</v>
      </c>
      <c r="AB25" s="311" t="s">
        <v>447</v>
      </c>
      <c r="AC25" s="311" t="s">
        <v>447</v>
      </c>
      <c r="AD25" s="311" t="s">
        <v>447</v>
      </c>
      <c r="AE25" s="311" t="s">
        <v>447</v>
      </c>
      <c r="AF25" s="311" t="s">
        <v>447</v>
      </c>
      <c r="AG25" s="311" t="s">
        <v>447</v>
      </c>
      <c r="AH25" s="311" t="s">
        <v>447</v>
      </c>
      <c r="AI25" s="311" t="s">
        <v>447</v>
      </c>
      <c r="AJ25" s="311" t="s">
        <v>447</v>
      </c>
      <c r="AK25" s="311" t="s">
        <v>447</v>
      </c>
      <c r="AL25" s="311" t="s">
        <v>447</v>
      </c>
      <c r="AM25" s="311" t="s">
        <v>447</v>
      </c>
      <c r="AN25" s="311" t="s">
        <v>447</v>
      </c>
      <c r="AO25" s="311" t="s">
        <v>447</v>
      </c>
      <c r="AP25" s="311" t="s">
        <v>447</v>
      </c>
      <c r="AQ25" s="311" t="s">
        <v>447</v>
      </c>
      <c r="AR25" s="311" t="s">
        <v>447</v>
      </c>
      <c r="AS25" s="311" t="s">
        <v>447</v>
      </c>
      <c r="AT25" s="311" t="s">
        <v>447</v>
      </c>
      <c r="AU25" s="311" t="s">
        <v>447</v>
      </c>
      <c r="AV25" s="311" t="s">
        <v>447</v>
      </c>
      <c r="AW25" s="311" t="s">
        <v>447</v>
      </c>
      <c r="AX25" s="311" t="s">
        <v>447</v>
      </c>
      <c r="AY25" s="311" t="s">
        <v>447</v>
      </c>
      <c r="AZ25" s="311" t="s">
        <v>447</v>
      </c>
      <c r="BA25" s="311" t="s">
        <v>447</v>
      </c>
      <c r="BB25" s="311" t="s">
        <v>447</v>
      </c>
      <c r="BC25" s="311" t="s">
        <v>447</v>
      </c>
      <c r="BD25" s="311" t="s">
        <v>447</v>
      </c>
      <c r="BE25" s="311" t="s">
        <v>447</v>
      </c>
      <c r="BF25" s="311" t="s">
        <v>447</v>
      </c>
      <c r="BG25" s="311" t="s">
        <v>447</v>
      </c>
      <c r="BH25" s="311" t="s">
        <v>447</v>
      </c>
      <c r="BI25" s="311" t="s">
        <v>447</v>
      </c>
      <c r="BJ25" s="311" t="s">
        <v>447</v>
      </c>
      <c r="BK25" s="311" t="s">
        <v>447</v>
      </c>
      <c r="BL25" s="311" t="s">
        <v>447</v>
      </c>
      <c r="BM25" s="311" t="s">
        <v>447</v>
      </c>
      <c r="BN25" s="311" t="s">
        <v>447</v>
      </c>
      <c r="BO25" s="311" t="s">
        <v>447</v>
      </c>
      <c r="BP25" s="311" t="s">
        <v>447</v>
      </c>
      <c r="BQ25" s="311" t="s">
        <v>447</v>
      </c>
      <c r="BR25" s="311" t="s">
        <v>447</v>
      </c>
      <c r="BS25" s="311" t="s">
        <v>447</v>
      </c>
      <c r="BT25" s="311" t="s">
        <v>447</v>
      </c>
      <c r="BU25" s="311" t="s">
        <v>447</v>
      </c>
      <c r="BV25" s="311" t="s">
        <v>447</v>
      </c>
      <c r="BW25" s="311" t="s">
        <v>447</v>
      </c>
      <c r="BX25" s="311" t="s">
        <v>447</v>
      </c>
      <c r="BY25" s="311" t="s">
        <v>447</v>
      </c>
      <c r="BZ25" s="311" t="s">
        <v>447</v>
      </c>
      <c r="CA25" s="311" t="s">
        <v>447</v>
      </c>
      <c r="CB25" s="311" t="s">
        <v>447</v>
      </c>
      <c r="CC25" s="311" t="s">
        <v>447</v>
      </c>
      <c r="CD25" s="311" t="s">
        <v>447</v>
      </c>
      <c r="CE25" s="311" t="s">
        <v>447</v>
      </c>
      <c r="CF25" s="311" t="s">
        <v>447</v>
      </c>
      <c r="CG25" s="311" t="s">
        <v>447</v>
      </c>
      <c r="CH25" s="311" t="s">
        <v>447</v>
      </c>
      <c r="CI25" s="311" t="s">
        <v>447</v>
      </c>
      <c r="CJ25" s="311" t="s">
        <v>447</v>
      </c>
      <c r="CK25" s="311" t="s">
        <v>447</v>
      </c>
      <c r="CL25" s="311" t="s">
        <v>447</v>
      </c>
      <c r="CM25" s="311" t="s">
        <v>447</v>
      </c>
      <c r="CN25" s="311" t="s">
        <v>447</v>
      </c>
      <c r="CO25" s="311" t="s">
        <v>447</v>
      </c>
      <c r="CP25" s="311" t="s">
        <v>447</v>
      </c>
      <c r="CQ25" s="311" t="s">
        <v>447</v>
      </c>
      <c r="CR25" s="311" t="s">
        <v>447</v>
      </c>
      <c r="CS25" s="311" t="s">
        <v>447</v>
      </c>
      <c r="CT25" s="311" t="s">
        <v>447</v>
      </c>
      <c r="CU25" s="311" t="s">
        <v>447</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142">
        <v>165.923</v>
      </c>
      <c r="DW25" s="317">
        <f t="shared" si="0"/>
        <v>8014.9452919999994</v>
      </c>
      <c r="DX25" s="317">
        <f t="shared" si="1"/>
        <v>11222.36</v>
      </c>
    </row>
    <row r="26" spans="1:128" x14ac:dyDescent="0.3">
      <c r="A26" s="37" t="str">
        <f>IF('1'!$A$1=1,B26,C26)</f>
        <v>Надходження</v>
      </c>
      <c r="B26" s="45" t="s">
        <v>49</v>
      </c>
      <c r="C26" s="45" t="s">
        <v>50</v>
      </c>
      <c r="D26" s="311" t="s">
        <v>447</v>
      </c>
      <c r="E26" s="311" t="s">
        <v>447</v>
      </c>
      <c r="F26" s="311" t="s">
        <v>447</v>
      </c>
      <c r="G26" s="311" t="s">
        <v>447</v>
      </c>
      <c r="H26" s="311" t="s">
        <v>447</v>
      </c>
      <c r="I26" s="311" t="s">
        <v>447</v>
      </c>
      <c r="J26" s="311" t="s">
        <v>447</v>
      </c>
      <c r="K26" s="311" t="s">
        <v>447</v>
      </c>
      <c r="L26" s="311" t="s">
        <v>447</v>
      </c>
      <c r="M26" s="311" t="s">
        <v>447</v>
      </c>
      <c r="N26" s="311" t="s">
        <v>447</v>
      </c>
      <c r="O26" s="311" t="s">
        <v>447</v>
      </c>
      <c r="P26" s="311" t="s">
        <v>447</v>
      </c>
      <c r="Q26" s="311" t="s">
        <v>447</v>
      </c>
      <c r="R26" s="311" t="s">
        <v>447</v>
      </c>
      <c r="S26" s="311" t="s">
        <v>447</v>
      </c>
      <c r="T26" s="311" t="s">
        <v>447</v>
      </c>
      <c r="U26" s="311" t="s">
        <v>447</v>
      </c>
      <c r="V26" s="311" t="s">
        <v>447</v>
      </c>
      <c r="W26" s="311" t="s">
        <v>447</v>
      </c>
      <c r="X26" s="311" t="s">
        <v>447</v>
      </c>
      <c r="Y26" s="311" t="s">
        <v>447</v>
      </c>
      <c r="Z26" s="311" t="s">
        <v>447</v>
      </c>
      <c r="AA26" s="311" t="s">
        <v>447</v>
      </c>
      <c r="AB26" s="311" t="s">
        <v>447</v>
      </c>
      <c r="AC26" s="311" t="s">
        <v>447</v>
      </c>
      <c r="AD26" s="311" t="s">
        <v>447</v>
      </c>
      <c r="AE26" s="311" t="s">
        <v>447</v>
      </c>
      <c r="AF26" s="311" t="s">
        <v>447</v>
      </c>
      <c r="AG26" s="311" t="s">
        <v>447</v>
      </c>
      <c r="AH26" s="311" t="s">
        <v>447</v>
      </c>
      <c r="AI26" s="311" t="s">
        <v>447</v>
      </c>
      <c r="AJ26" s="311" t="s">
        <v>447</v>
      </c>
      <c r="AK26" s="311" t="s">
        <v>447</v>
      </c>
      <c r="AL26" s="311" t="s">
        <v>447</v>
      </c>
      <c r="AM26" s="311" t="s">
        <v>447</v>
      </c>
      <c r="AN26" s="311" t="s">
        <v>447</v>
      </c>
      <c r="AO26" s="311" t="s">
        <v>447</v>
      </c>
      <c r="AP26" s="311" t="s">
        <v>447</v>
      </c>
      <c r="AQ26" s="311" t="s">
        <v>447</v>
      </c>
      <c r="AR26" s="311" t="s">
        <v>447</v>
      </c>
      <c r="AS26" s="311" t="s">
        <v>447</v>
      </c>
      <c r="AT26" s="311" t="s">
        <v>447</v>
      </c>
      <c r="AU26" s="311" t="s">
        <v>447</v>
      </c>
      <c r="AV26" s="311" t="s">
        <v>447</v>
      </c>
      <c r="AW26" s="311" t="s">
        <v>447</v>
      </c>
      <c r="AX26" s="311" t="s">
        <v>447</v>
      </c>
      <c r="AY26" s="311" t="s">
        <v>447</v>
      </c>
      <c r="AZ26" s="311" t="s">
        <v>447</v>
      </c>
      <c r="BA26" s="311" t="s">
        <v>447</v>
      </c>
      <c r="BB26" s="311" t="s">
        <v>447</v>
      </c>
      <c r="BC26" s="311" t="s">
        <v>447</v>
      </c>
      <c r="BD26" s="311" t="s">
        <v>447</v>
      </c>
      <c r="BE26" s="311" t="s">
        <v>447</v>
      </c>
      <c r="BF26" s="311" t="s">
        <v>447</v>
      </c>
      <c r="BG26" s="311" t="s">
        <v>447</v>
      </c>
      <c r="BH26" s="311" t="s">
        <v>447</v>
      </c>
      <c r="BI26" s="311" t="s">
        <v>447</v>
      </c>
      <c r="BJ26" s="311" t="s">
        <v>447</v>
      </c>
      <c r="BK26" s="311" t="s">
        <v>447</v>
      </c>
      <c r="BL26" s="311" t="s">
        <v>447</v>
      </c>
      <c r="BM26" s="311" t="s">
        <v>447</v>
      </c>
      <c r="BN26" s="311" t="s">
        <v>447</v>
      </c>
      <c r="BO26" s="311" t="s">
        <v>447</v>
      </c>
      <c r="BP26" s="311" t="s">
        <v>447</v>
      </c>
      <c r="BQ26" s="311" t="s">
        <v>447</v>
      </c>
      <c r="BR26" s="311" t="s">
        <v>447</v>
      </c>
      <c r="BS26" s="311" t="s">
        <v>447</v>
      </c>
      <c r="BT26" s="311" t="s">
        <v>447</v>
      </c>
      <c r="BU26" s="311" t="s">
        <v>447</v>
      </c>
      <c r="BV26" s="311" t="s">
        <v>447</v>
      </c>
      <c r="BW26" s="311" t="s">
        <v>447</v>
      </c>
      <c r="BX26" s="311" t="s">
        <v>447</v>
      </c>
      <c r="BY26" s="311" t="s">
        <v>447</v>
      </c>
      <c r="BZ26" s="311" t="s">
        <v>447</v>
      </c>
      <c r="CA26" s="311" t="s">
        <v>447</v>
      </c>
      <c r="CB26" s="311" t="s">
        <v>447</v>
      </c>
      <c r="CC26" s="311" t="s">
        <v>447</v>
      </c>
      <c r="CD26" s="311" t="s">
        <v>447</v>
      </c>
      <c r="CE26" s="311" t="s">
        <v>447</v>
      </c>
      <c r="CF26" s="311" t="s">
        <v>447</v>
      </c>
      <c r="CG26" s="311" t="s">
        <v>447</v>
      </c>
      <c r="CH26" s="311" t="s">
        <v>447</v>
      </c>
      <c r="CI26" s="311" t="s">
        <v>447</v>
      </c>
      <c r="CJ26" s="311" t="s">
        <v>447</v>
      </c>
      <c r="CK26" s="311" t="s">
        <v>447</v>
      </c>
      <c r="CL26" s="311" t="s">
        <v>447</v>
      </c>
      <c r="CM26" s="311" t="s">
        <v>447</v>
      </c>
      <c r="CN26" s="311" t="s">
        <v>447</v>
      </c>
      <c r="CO26" s="311" t="s">
        <v>447</v>
      </c>
      <c r="CP26" s="311" t="s">
        <v>447</v>
      </c>
      <c r="CQ26" s="311" t="s">
        <v>447</v>
      </c>
      <c r="CR26" s="311" t="s">
        <v>447</v>
      </c>
      <c r="CS26" s="311" t="s">
        <v>447</v>
      </c>
      <c r="CT26" s="311" t="s">
        <v>447</v>
      </c>
      <c r="CU26" s="311" t="s">
        <v>447</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142">
        <v>165.923</v>
      </c>
      <c r="DW26" s="317">
        <f t="shared" si="0"/>
        <v>8014.9452919999994</v>
      </c>
      <c r="DX26" s="317">
        <f t="shared" si="1"/>
        <v>11222.36</v>
      </c>
    </row>
    <row r="27" spans="1:128" x14ac:dyDescent="0.3">
      <c r="A27" s="37" t="str">
        <f>IF('1'!$A$1=1,B27,C27)</f>
        <v>Виплати</v>
      </c>
      <c r="B27" s="45" t="s">
        <v>51</v>
      </c>
      <c r="C27" s="45" t="s">
        <v>52</v>
      </c>
      <c r="D27" s="311" t="s">
        <v>447</v>
      </c>
      <c r="E27" s="311" t="s">
        <v>447</v>
      </c>
      <c r="F27" s="311" t="s">
        <v>447</v>
      </c>
      <c r="G27" s="311" t="s">
        <v>447</v>
      </c>
      <c r="H27" s="311" t="s">
        <v>447</v>
      </c>
      <c r="I27" s="311" t="s">
        <v>447</v>
      </c>
      <c r="J27" s="311" t="s">
        <v>447</v>
      </c>
      <c r="K27" s="311" t="s">
        <v>447</v>
      </c>
      <c r="L27" s="311" t="s">
        <v>447</v>
      </c>
      <c r="M27" s="311" t="s">
        <v>447</v>
      </c>
      <c r="N27" s="311" t="s">
        <v>447</v>
      </c>
      <c r="O27" s="311" t="s">
        <v>447</v>
      </c>
      <c r="P27" s="311" t="s">
        <v>447</v>
      </c>
      <c r="Q27" s="311" t="s">
        <v>447</v>
      </c>
      <c r="R27" s="311" t="s">
        <v>447</v>
      </c>
      <c r="S27" s="311" t="s">
        <v>447</v>
      </c>
      <c r="T27" s="311" t="s">
        <v>447</v>
      </c>
      <c r="U27" s="311" t="s">
        <v>447</v>
      </c>
      <c r="V27" s="311" t="s">
        <v>447</v>
      </c>
      <c r="W27" s="311" t="s">
        <v>447</v>
      </c>
      <c r="X27" s="311" t="s">
        <v>447</v>
      </c>
      <c r="Y27" s="311" t="s">
        <v>447</v>
      </c>
      <c r="Z27" s="311" t="s">
        <v>447</v>
      </c>
      <c r="AA27" s="311" t="s">
        <v>447</v>
      </c>
      <c r="AB27" s="311" t="s">
        <v>447</v>
      </c>
      <c r="AC27" s="311" t="s">
        <v>447</v>
      </c>
      <c r="AD27" s="311" t="s">
        <v>447</v>
      </c>
      <c r="AE27" s="311" t="s">
        <v>447</v>
      </c>
      <c r="AF27" s="311" t="s">
        <v>447</v>
      </c>
      <c r="AG27" s="311" t="s">
        <v>447</v>
      </c>
      <c r="AH27" s="311" t="s">
        <v>447</v>
      </c>
      <c r="AI27" s="311" t="s">
        <v>447</v>
      </c>
      <c r="AJ27" s="311" t="s">
        <v>447</v>
      </c>
      <c r="AK27" s="311" t="s">
        <v>447</v>
      </c>
      <c r="AL27" s="311" t="s">
        <v>447</v>
      </c>
      <c r="AM27" s="311" t="s">
        <v>447</v>
      </c>
      <c r="AN27" s="311" t="s">
        <v>447</v>
      </c>
      <c r="AO27" s="311" t="s">
        <v>447</v>
      </c>
      <c r="AP27" s="311" t="s">
        <v>447</v>
      </c>
      <c r="AQ27" s="311" t="s">
        <v>447</v>
      </c>
      <c r="AR27" s="311" t="s">
        <v>447</v>
      </c>
      <c r="AS27" s="311" t="s">
        <v>447</v>
      </c>
      <c r="AT27" s="311" t="s">
        <v>447</v>
      </c>
      <c r="AU27" s="311" t="s">
        <v>447</v>
      </c>
      <c r="AV27" s="311" t="s">
        <v>447</v>
      </c>
      <c r="AW27" s="311" t="s">
        <v>447</v>
      </c>
      <c r="AX27" s="311" t="s">
        <v>447</v>
      </c>
      <c r="AY27" s="311" t="s">
        <v>447</v>
      </c>
      <c r="AZ27" s="311" t="s">
        <v>447</v>
      </c>
      <c r="BA27" s="311" t="s">
        <v>447</v>
      </c>
      <c r="BB27" s="311" t="s">
        <v>447</v>
      </c>
      <c r="BC27" s="311" t="s">
        <v>447</v>
      </c>
      <c r="BD27" s="311" t="s">
        <v>447</v>
      </c>
      <c r="BE27" s="311" t="s">
        <v>447</v>
      </c>
      <c r="BF27" s="311" t="s">
        <v>447</v>
      </c>
      <c r="BG27" s="311" t="s">
        <v>447</v>
      </c>
      <c r="BH27" s="311" t="s">
        <v>447</v>
      </c>
      <c r="BI27" s="311" t="s">
        <v>447</v>
      </c>
      <c r="BJ27" s="311" t="s">
        <v>447</v>
      </c>
      <c r="BK27" s="311" t="s">
        <v>447</v>
      </c>
      <c r="BL27" s="311" t="s">
        <v>447</v>
      </c>
      <c r="BM27" s="311" t="s">
        <v>447</v>
      </c>
      <c r="BN27" s="311" t="s">
        <v>447</v>
      </c>
      <c r="BO27" s="311" t="s">
        <v>447</v>
      </c>
      <c r="BP27" s="311" t="s">
        <v>447</v>
      </c>
      <c r="BQ27" s="311" t="s">
        <v>447</v>
      </c>
      <c r="BR27" s="311" t="s">
        <v>447</v>
      </c>
      <c r="BS27" s="311" t="s">
        <v>447</v>
      </c>
      <c r="BT27" s="311" t="s">
        <v>447</v>
      </c>
      <c r="BU27" s="311" t="s">
        <v>447</v>
      </c>
      <c r="BV27" s="311" t="s">
        <v>447</v>
      </c>
      <c r="BW27" s="311" t="s">
        <v>447</v>
      </c>
      <c r="BX27" s="311" t="s">
        <v>447</v>
      </c>
      <c r="BY27" s="311" t="s">
        <v>447</v>
      </c>
      <c r="BZ27" s="311" t="s">
        <v>447</v>
      </c>
      <c r="CA27" s="311" t="s">
        <v>447</v>
      </c>
      <c r="CB27" s="311" t="s">
        <v>447</v>
      </c>
      <c r="CC27" s="311" t="s">
        <v>447</v>
      </c>
      <c r="CD27" s="311" t="s">
        <v>447</v>
      </c>
      <c r="CE27" s="311" t="s">
        <v>447</v>
      </c>
      <c r="CF27" s="311" t="s">
        <v>447</v>
      </c>
      <c r="CG27" s="311" t="s">
        <v>447</v>
      </c>
      <c r="CH27" s="311" t="s">
        <v>447</v>
      </c>
      <c r="CI27" s="311" t="s">
        <v>447</v>
      </c>
      <c r="CJ27" s="311" t="s">
        <v>447</v>
      </c>
      <c r="CK27" s="311" t="s">
        <v>447</v>
      </c>
      <c r="CL27" s="311" t="s">
        <v>447</v>
      </c>
      <c r="CM27" s="311" t="s">
        <v>447</v>
      </c>
      <c r="CN27" s="311" t="s">
        <v>447</v>
      </c>
      <c r="CO27" s="311" t="s">
        <v>447</v>
      </c>
      <c r="CP27" s="311" t="s">
        <v>447</v>
      </c>
      <c r="CQ27" s="311" t="s">
        <v>447</v>
      </c>
      <c r="CR27" s="311" t="s">
        <v>447</v>
      </c>
      <c r="CS27" s="311" t="s">
        <v>447</v>
      </c>
      <c r="CT27" s="311" t="s">
        <v>447</v>
      </c>
      <c r="CU27" s="311" t="s">
        <v>447</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142">
        <v>0</v>
      </c>
      <c r="DW27" s="317">
        <f t="shared" si="0"/>
        <v>0</v>
      </c>
      <c r="DX27" s="317">
        <f t="shared" si="1"/>
        <v>0</v>
      </c>
    </row>
    <row r="28" spans="1:128" x14ac:dyDescent="0.3">
      <c r="A28" s="64" t="str">
        <f>IF('1'!$A$1=1,B28,C28)</f>
        <v>Баланс вторинних доходів</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42656.380999999994</v>
      </c>
      <c r="DU28" s="141">
        <v>33128.525000000001</v>
      </c>
      <c r="DV28" s="141">
        <v>126167.99</v>
      </c>
      <c r="DW28" s="147">
        <f t="shared" si="0"/>
        <v>850769.58591896784</v>
      </c>
      <c r="DX28" s="147">
        <f t="shared" si="1"/>
        <v>889794.99700000009</v>
      </c>
    </row>
    <row r="29" spans="1:128" x14ac:dyDescent="0.3">
      <c r="A29" s="143" t="str">
        <f>IF('1'!$A$1=1,B29,C29)</f>
        <v>Надходження</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47583.13</v>
      </c>
      <c r="DU29" s="142">
        <v>36212.186000000002</v>
      </c>
      <c r="DV29" s="142">
        <v>129154.60100000001</v>
      </c>
      <c r="DW29" s="317">
        <f t="shared" si="0"/>
        <v>891628.34291896771</v>
      </c>
      <c r="DX29" s="317">
        <f t="shared" si="1"/>
        <v>928926.90300000005</v>
      </c>
    </row>
    <row r="30" spans="1:128" x14ac:dyDescent="0.3">
      <c r="A30" s="143" t="str">
        <f>IF('1'!$A$1=1,B30,C30)</f>
        <v>Виплати</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4926.7489999999998</v>
      </c>
      <c r="DU30" s="142">
        <v>3083.6610000000001</v>
      </c>
      <c r="DV30" s="142">
        <v>2986.6109999999999</v>
      </c>
      <c r="DW30" s="317">
        <f t="shared" si="0"/>
        <v>40858.756999999998</v>
      </c>
      <c r="DX30" s="317">
        <f t="shared" si="1"/>
        <v>39131.906000000003</v>
      </c>
    </row>
    <row r="31" spans="1:128" x14ac:dyDescent="0.3">
      <c r="A31" s="145" t="str">
        <f>IF('1'!$A$1=1,B31,C31)</f>
        <v>B. Рахунок операцій з капіталом</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v>-497.76800000000003</v>
      </c>
      <c r="DW31" s="147">
        <f t="shared" si="0"/>
        <v>5303.6510000000007</v>
      </c>
      <c r="DX31" s="147">
        <f t="shared" si="1"/>
        <v>210446.606</v>
      </c>
    </row>
    <row r="32" spans="1:128" ht="27" x14ac:dyDescent="0.3">
      <c r="A32" s="148" t="str">
        <f>IF('1'!$A$1=1,B32,C32)</f>
        <v>Чисте кредитування (+)/ чисте запозичення (-) (=A+B)</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-97650.686999999991</v>
      </c>
      <c r="DU32" s="150">
        <v>-103052.63199999998</v>
      </c>
      <c r="DV32" s="150">
        <v>-36477.834000000003</v>
      </c>
      <c r="DW32" s="318">
        <f t="shared" si="0"/>
        <v>-344009.70578903216</v>
      </c>
      <c r="DX32" s="318">
        <f t="shared" si="1"/>
        <v>-336413.53099999984</v>
      </c>
    </row>
    <row r="33" spans="1:128" x14ac:dyDescent="0.3">
      <c r="A33" s="145" t="str">
        <f>IF('1'!$A$1=1,B33,C33)</f>
        <v>C. Фінансовий рахунок</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-95752.413</v>
      </c>
      <c r="DU33" s="147">
        <v>-99718.940999999992</v>
      </c>
      <c r="DV33" s="147">
        <v>-40313.103000000003</v>
      </c>
      <c r="DW33" s="147">
        <f t="shared" si="0"/>
        <v>-287945.55882838712</v>
      </c>
      <c r="DX33" s="147">
        <f t="shared" si="1"/>
        <v>-332688.66499999992</v>
      </c>
    </row>
    <row r="34" spans="1:128" x14ac:dyDescent="0.3">
      <c r="A34" s="64" t="str">
        <f>IF('1'!$A$1=1,B34,C34)</f>
        <v>Прямі інвестиції (сальдо)</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1">
        <v>-7383.5660000000007</v>
      </c>
      <c r="DW34" s="147">
        <f t="shared" si="0"/>
        <v>-162375.50100000002</v>
      </c>
      <c r="DX34" s="147">
        <f t="shared" si="1"/>
        <v>-136498.70500000002</v>
      </c>
    </row>
    <row r="35" spans="1:128" x14ac:dyDescent="0.3">
      <c r="A35" s="65" t="str">
        <f>IF('1'!$A$1=1,B35,C35)</f>
        <v>Прямі інвестиції: активи</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1">
        <v>0</v>
      </c>
      <c r="DW35" s="147">
        <f t="shared" si="0"/>
        <v>4717.2869999999994</v>
      </c>
      <c r="DX35" s="147">
        <f t="shared" si="1"/>
        <v>12140.002000000002</v>
      </c>
    </row>
    <row r="36" spans="1:128" x14ac:dyDescent="0.3">
      <c r="A36" s="65" t="str">
        <f>IF('1'!$A$1=1,B36,C36)</f>
        <v>Прямі інвестиції: пасиви</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1">
        <v>7383.5660000000007</v>
      </c>
      <c r="DW36" s="147">
        <f t="shared" si="0"/>
        <v>167092.788</v>
      </c>
      <c r="DX36" s="147">
        <f t="shared" si="1"/>
        <v>148638.70699999997</v>
      </c>
    </row>
    <row r="37" spans="1:128" x14ac:dyDescent="0.3">
      <c r="A37" s="94" t="str">
        <f>IF('1'!$A$1=1,B37,C37)</f>
        <v>у т.ч. реінвестування доходів</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142">
        <v>2613.2840000000001</v>
      </c>
      <c r="DW37" s="317">
        <f t="shared" si="0"/>
        <v>124062.40800000001</v>
      </c>
      <c r="DX37" s="317">
        <f t="shared" si="1"/>
        <v>92798.661999999982</v>
      </c>
    </row>
    <row r="38" spans="1:128" x14ac:dyDescent="0.3">
      <c r="A38" s="64" t="str">
        <f>IF('1'!$A$1=1,B38,C38)</f>
        <v>Портфельні інвестиції (сальдо)</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1">
        <v>-248.88399999999979</v>
      </c>
      <c r="DW38" s="147">
        <f t="shared" si="0"/>
        <v>99910.409000000014</v>
      </c>
      <c r="DX38" s="147">
        <f t="shared" si="1"/>
        <v>272693.79200000002</v>
      </c>
    </row>
    <row r="39" spans="1:128" x14ac:dyDescent="0.3">
      <c r="A39" s="65" t="str">
        <f>IF('1'!$A$1=1,B39,C39)</f>
        <v>Портфельні інвестиції: активи</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1">
        <v>1285.9010000000001</v>
      </c>
      <c r="DW39" s="147">
        <f t="shared" si="0"/>
        <v>82355.094999999987</v>
      </c>
      <c r="DX39" s="147">
        <f t="shared" si="1"/>
        <v>29466.888000000003</v>
      </c>
    </row>
    <row r="40" spans="1:128" x14ac:dyDescent="0.3">
      <c r="A40" s="65" t="str">
        <f>IF('1'!$A$1=1,B40,C40)</f>
        <v>Портфельні інвестиції: пасиви</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1">
        <v>1534.7849999999999</v>
      </c>
      <c r="DW40" s="147">
        <f t="shared" si="0"/>
        <v>-17555.313999999998</v>
      </c>
      <c r="DX40" s="147">
        <f t="shared" si="1"/>
        <v>-243226.90399999998</v>
      </c>
    </row>
    <row r="41" spans="1:128" x14ac:dyDescent="0.3">
      <c r="A41" s="66" t="str">
        <f>IF('1'!$A$1=1,B41,C41)</f>
        <v xml:space="preserve">  Акціонерний капітал</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142">
        <v>0</v>
      </c>
      <c r="DW41" s="317">
        <f t="shared" si="0"/>
        <v>73.663000000000011</v>
      </c>
      <c r="DX41" s="317">
        <f t="shared" si="1"/>
        <v>161.637</v>
      </c>
    </row>
    <row r="42" spans="1:128" x14ac:dyDescent="0.3">
      <c r="A42" s="66" t="str">
        <f>IF('1'!$A$1=1,B42,C42)</f>
        <v xml:space="preserve">  Боргові цінні папери</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142">
        <v>1534.7849999999999</v>
      </c>
      <c r="DW42" s="317">
        <f t="shared" si="0"/>
        <v>-17628.977000000003</v>
      </c>
      <c r="DX42" s="317">
        <f t="shared" si="1"/>
        <v>-243388.54099999997</v>
      </c>
    </row>
    <row r="43" spans="1:128" ht="13.2" customHeight="1" x14ac:dyDescent="0.3">
      <c r="A43" s="63" t="str">
        <f>IF('1'!$A$1=1,B43,C43)</f>
        <v>Cектор державного управління</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142">
        <v>2322.9189999999999</v>
      </c>
      <c r="DW43" s="317">
        <f t="shared" si="0"/>
        <v>-5825.4610000000002</v>
      </c>
      <c r="DX43" s="317">
        <f t="shared" si="1"/>
        <v>-230521.52099999998</v>
      </c>
    </row>
    <row r="44" spans="1:128" x14ac:dyDescent="0.3">
      <c r="A44" s="63" t="str">
        <f>IF('1'!$A$1=1,B44,C44)</f>
        <v>Банки</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142">
        <v>-1037.018</v>
      </c>
      <c r="DW44" s="317">
        <f t="shared" si="0"/>
        <v>-5375.585</v>
      </c>
      <c r="DX44" s="317">
        <f t="shared" si="1"/>
        <v>-3918.8919999999998</v>
      </c>
    </row>
    <row r="45" spans="1:128" x14ac:dyDescent="0.3">
      <c r="A45" s="63" t="str">
        <f>IF('1'!$A$1=1,B45,C45)</f>
        <v>Інші сектори</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142">
        <v>248.88399999999999</v>
      </c>
      <c r="DW45" s="317">
        <f t="shared" si="0"/>
        <v>-6427.9309999999987</v>
      </c>
      <c r="DX45" s="317">
        <f t="shared" si="1"/>
        <v>-8948.1279999999988</v>
      </c>
    </row>
    <row r="46" spans="1:128" x14ac:dyDescent="0.3">
      <c r="A46" s="64" t="str">
        <f>IF('1'!$A$1=1,B46,C46)</f>
        <v>Похідні фінансові інструменти (сальдо)</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33">
        <v>0</v>
      </c>
      <c r="DW46" s="28">
        <f t="shared" si="0"/>
        <v>0</v>
      </c>
      <c r="DX46" s="28">
        <f t="shared" si="1"/>
        <v>2336.44</v>
      </c>
    </row>
    <row r="47" spans="1:128" s="6" customFormat="1" ht="13.2" x14ac:dyDescent="0.25">
      <c r="A47" s="65" t="str">
        <f>IF('1'!$A$1=1,B47,C47)</f>
        <v>Похідні фінансові інструменти: пасиви</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33">
        <v>0</v>
      </c>
      <c r="DW47" s="28">
        <f t="shared" si="0"/>
        <v>0</v>
      </c>
      <c r="DX47" s="28">
        <f t="shared" si="1"/>
        <v>-2336.44</v>
      </c>
    </row>
    <row r="48" spans="1:128" s="6" customFormat="1" ht="13.2" x14ac:dyDescent="0.25">
      <c r="A48" s="66" t="str">
        <f>IF('1'!$A$1=1,B48,C48)</f>
        <v>Cектор державного управління</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40">
        <v>0</v>
      </c>
      <c r="DW48" s="275">
        <f t="shared" si="0"/>
        <v>0</v>
      </c>
      <c r="DX48" s="275">
        <f t="shared" si="1"/>
        <v>-2336.44</v>
      </c>
    </row>
    <row r="49" spans="1:128" s="6" customFormat="1" ht="13.2" x14ac:dyDescent="0.25">
      <c r="A49" s="64" t="str">
        <f>IF('1'!$A$1=1,B49,C49)</f>
        <v>Інші інвестиції (сальдо)</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-37094.625</v>
      </c>
      <c r="DU49" s="141">
        <v>24085.897000000004</v>
      </c>
      <c r="DV49" s="141">
        <v>-117550.16500000001</v>
      </c>
      <c r="DW49" s="147">
        <f t="shared" si="0"/>
        <v>-643116.34282838705</v>
      </c>
      <c r="DX49" s="147">
        <f t="shared" si="1"/>
        <v>-596169.93200000003</v>
      </c>
    </row>
    <row r="50" spans="1:128" x14ac:dyDescent="0.3">
      <c r="A50" s="65" t="str">
        <f>IF('1'!$A$1=1,B50,C50)</f>
        <v>Інші інвестиції: активи</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-10917.827999999994</v>
      </c>
      <c r="DV50" s="141">
        <v>59483.324000000001</v>
      </c>
      <c r="DW50" s="147">
        <f t="shared" si="0"/>
        <v>418813.94199999998</v>
      </c>
      <c r="DX50" s="147">
        <f t="shared" si="1"/>
        <v>668392.72600000002</v>
      </c>
    </row>
    <row r="51" spans="1:128" x14ac:dyDescent="0.3">
      <c r="A51" s="66" t="str">
        <f>IF('1'!$A$1=1,B51,C51)</f>
        <v xml:space="preserve">Валюта та депозити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142">
        <v>71886.053</v>
      </c>
      <c r="DW51" s="317">
        <f t="shared" si="0"/>
        <v>440761.06900000008</v>
      </c>
      <c r="DX51" s="317">
        <f t="shared" si="1"/>
        <v>728920.84100000001</v>
      </c>
    </row>
    <row r="52" spans="1:128" x14ac:dyDescent="0.3">
      <c r="A52" s="158" t="str">
        <f>IF('1'!$A$1=1,B52,C52)</f>
        <v>у т.ч. готівкова валюта поза банками</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161">
        <v>38825.934999999998</v>
      </c>
      <c r="DW52" s="319">
        <f t="shared" si="0"/>
        <v>428778.03900000005</v>
      </c>
      <c r="DX52" s="319">
        <f t="shared" si="1"/>
        <v>659035.46299999999</v>
      </c>
    </row>
    <row r="53" spans="1:128" x14ac:dyDescent="0.3">
      <c r="A53" s="66" t="str">
        <f>IF('1'!$A$1=1,B53,C53)</f>
        <v>Кредити та позики</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142">
        <v>-41.481000000000002</v>
      </c>
      <c r="DW53" s="317">
        <f t="shared" si="0"/>
        <v>-2708.5849999999996</v>
      </c>
      <c r="DX53" s="317">
        <f t="shared" si="1"/>
        <v>-317.97700000000003</v>
      </c>
    </row>
    <row r="54" spans="1:128" x14ac:dyDescent="0.3">
      <c r="A54" s="66" t="str">
        <f>IF('1'!$A$1=1,B54,C54)</f>
        <v>Торгові кредити та аванси</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-18460.296999999999</v>
      </c>
      <c r="DV54" s="142">
        <v>-11033.866</v>
      </c>
      <c r="DW54" s="317">
        <f t="shared" si="0"/>
        <v>-19876.732</v>
      </c>
      <c r="DX54" s="317">
        <f t="shared" si="1"/>
        <v>-61519.778000000006</v>
      </c>
    </row>
    <row r="55" spans="1:128" x14ac:dyDescent="0.3">
      <c r="A55" s="66" t="str">
        <f>IF('1'!$A$1=1,B55,C55)</f>
        <v>Інша дебіторська заборгованість</v>
      </c>
      <c r="B55" s="39" t="s">
        <v>450</v>
      </c>
      <c r="C55" s="154" t="s">
        <v>451</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142">
        <v>-1327.3820000000001</v>
      </c>
      <c r="DW55" s="317">
        <f t="shared" si="0"/>
        <v>638.1899999999996</v>
      </c>
      <c r="DX55" s="317">
        <f t="shared" si="1"/>
        <v>1309.6399999999985</v>
      </c>
    </row>
    <row r="56" spans="1:128" hidden="1" x14ac:dyDescent="0.3">
      <c r="A56" s="66" t="str">
        <f>IF('1'!$A$1=1,B56,C56)</f>
        <v>Інші інстументи участі в капіталі</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142">
        <v>0</v>
      </c>
      <c r="DW56" s="317">
        <f t="shared" si="0"/>
        <v>0</v>
      </c>
      <c r="DX56" s="317">
        <f t="shared" si="1"/>
        <v>0</v>
      </c>
    </row>
    <row r="57" spans="1:128" x14ac:dyDescent="0.3">
      <c r="A57" s="65" t="str">
        <f>IF('1'!$A$1=1,B57,C57)</f>
        <v>Інші інвестиції: пасиви</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145819.97200000001</v>
      </c>
      <c r="DU57" s="141">
        <v>-35003.724999999999</v>
      </c>
      <c r="DV57" s="141">
        <v>177033.489</v>
      </c>
      <c r="DW57" s="147">
        <f t="shared" si="0"/>
        <v>1061930.284828387</v>
      </c>
      <c r="DX57" s="147">
        <f t="shared" si="1"/>
        <v>1264562.6579999998</v>
      </c>
    </row>
    <row r="58" spans="1:128" x14ac:dyDescent="0.3">
      <c r="A58" s="66" t="str">
        <f>IF('1'!$A$1=1,B58,C58)</f>
        <v xml:space="preserve">Валюта та депозити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142">
        <v>-1037.018</v>
      </c>
      <c r="DW58" s="317">
        <f t="shared" si="0"/>
        <v>1186.2939999999994</v>
      </c>
      <c r="DX58" s="317">
        <f t="shared" si="1"/>
        <v>2614.9029999999998</v>
      </c>
    </row>
    <row r="59" spans="1:128" x14ac:dyDescent="0.3">
      <c r="A59" s="66" t="str">
        <f>IF('1'!$A$1=1,B59,C59)</f>
        <v>Кредити та позики</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142">
        <v>137129.05600000001</v>
      </c>
      <c r="DW59" s="317">
        <f t="shared" si="0"/>
        <v>1047317.324828387</v>
      </c>
      <c r="DX59" s="317">
        <f t="shared" si="1"/>
        <v>1155148.4789999998</v>
      </c>
    </row>
    <row r="60" spans="1:128" x14ac:dyDescent="0.3">
      <c r="A60" s="162" t="str">
        <f>IF('1'!$A$1=1,B60,C60)</f>
        <v>Сектор державного управління</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142">
        <v>152062.10800000001</v>
      </c>
      <c r="DW60" s="317">
        <f t="shared" si="0"/>
        <v>1084288.7868283873</v>
      </c>
      <c r="DX60" s="317">
        <f t="shared" si="1"/>
        <v>1159612.5869999998</v>
      </c>
    </row>
    <row r="61" spans="1:128" x14ac:dyDescent="0.3">
      <c r="A61" s="63" t="str">
        <f>IF('1'!$A$1=1,B61,C61)</f>
        <v>Кредити МВФ</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142">
        <v>-2614.0819999999999</v>
      </c>
      <c r="DW61" s="317">
        <f t="shared" si="0"/>
        <v>130272.67067419355</v>
      </c>
      <c r="DX61" s="317">
        <f t="shared" si="1"/>
        <v>158091.02099999998</v>
      </c>
    </row>
    <row r="62" spans="1:128" x14ac:dyDescent="0.3">
      <c r="A62" s="63" t="str">
        <f>IF('1'!$A$1=1,B62,C62)</f>
        <v xml:space="preserve">Інші короткострокові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142">
        <v>0</v>
      </c>
      <c r="DW62" s="317">
        <f t="shared" si="0"/>
        <v>0</v>
      </c>
      <c r="DX62" s="317">
        <f t="shared" si="1"/>
        <v>0</v>
      </c>
    </row>
    <row r="63" spans="1:128" x14ac:dyDescent="0.3">
      <c r="A63" s="63" t="str">
        <f>IF('1'!$A$1=1,B63,C63)</f>
        <v>Інші довгострокові</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142">
        <v>154676.19</v>
      </c>
      <c r="DW63" s="317">
        <f t="shared" si="0"/>
        <v>954016.11615419365</v>
      </c>
      <c r="DX63" s="317">
        <f t="shared" si="1"/>
        <v>1001521.5660000001</v>
      </c>
    </row>
    <row r="64" spans="1:128" x14ac:dyDescent="0.3">
      <c r="A64" s="162" t="str">
        <f>IF('1'!$A$1=1,B64,C64)</f>
        <v>Центральний банк</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142">
        <v>-10784.982</v>
      </c>
      <c r="DW64" s="317">
        <f t="shared" si="0"/>
        <v>-59068.90800000001</v>
      </c>
      <c r="DX64" s="317">
        <f t="shared" si="1"/>
        <v>-37879.669000000002</v>
      </c>
    </row>
    <row r="65" spans="1:128" x14ac:dyDescent="0.3">
      <c r="A65" s="63" t="str">
        <f>IF('1'!$A$1=1,B65,C65)</f>
        <v>Кредити МВФ</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40">
        <v>-10784.982</v>
      </c>
      <c r="DW65" s="275">
        <f t="shared" si="0"/>
        <v>-59068.90800000001</v>
      </c>
      <c r="DX65" s="275">
        <f t="shared" si="1"/>
        <v>-37879.669000000002</v>
      </c>
    </row>
    <row r="66" spans="1:128" x14ac:dyDescent="0.3">
      <c r="A66" s="63" t="str">
        <f>IF('1'!$A$1=1,B66,C66)</f>
        <v xml:space="preserve">Інші короткострокові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142">
        <v>0</v>
      </c>
      <c r="DW66" s="317">
        <f t="shared" si="0"/>
        <v>0</v>
      </c>
      <c r="DX66" s="317">
        <f t="shared" si="1"/>
        <v>0</v>
      </c>
    </row>
    <row r="67" spans="1:128" x14ac:dyDescent="0.3">
      <c r="A67" s="63" t="str">
        <f>IF('1'!$A$1=1,B67,C67)</f>
        <v>Інші довгострокові</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142">
        <v>0</v>
      </c>
      <c r="DW67" s="317">
        <f t="shared" si="0"/>
        <v>0</v>
      </c>
      <c r="DX67" s="317">
        <f t="shared" si="1"/>
        <v>0</v>
      </c>
    </row>
    <row r="68" spans="1:128" x14ac:dyDescent="0.3">
      <c r="A68" s="162" t="str">
        <f>IF('1'!$A$1=1,B68,C68)</f>
        <v>Банки</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142">
        <v>248.88399999999999</v>
      </c>
      <c r="DW68" s="317">
        <f t="shared" si="0"/>
        <v>-4870.1489999999994</v>
      </c>
      <c r="DX68" s="317">
        <f t="shared" si="1"/>
        <v>-5281.369999999999</v>
      </c>
    </row>
    <row r="69" spans="1:128" x14ac:dyDescent="0.3">
      <c r="A69" s="63" t="str">
        <f>IF('1'!$A$1=1,B69,C69)</f>
        <v>Короткострокові</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142">
        <v>0</v>
      </c>
      <c r="DW69" s="317">
        <f t="shared" si="0"/>
        <v>-767.94</v>
      </c>
      <c r="DX69" s="317">
        <f t="shared" si="1"/>
        <v>40.386000000000003</v>
      </c>
    </row>
    <row r="70" spans="1:128" x14ac:dyDescent="0.3">
      <c r="A70" s="63" t="str">
        <f>IF('1'!$A$1=1,B70,C70)</f>
        <v>Довгострокові</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142">
        <v>248.88399999999999</v>
      </c>
      <c r="DW70" s="317">
        <f t="shared" si="0"/>
        <v>-4102.2089999999998</v>
      </c>
      <c r="DX70" s="317">
        <f t="shared" si="1"/>
        <v>-5321.7559999999994</v>
      </c>
    </row>
    <row r="71" spans="1:128" x14ac:dyDescent="0.3">
      <c r="A71" s="162" t="str">
        <f>IF('1'!$A$1=1,B71,C71)</f>
        <v>Інші сектори</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142">
        <v>-4396.9539999999997</v>
      </c>
      <c r="DW71" s="317">
        <f t="shared" si="0"/>
        <v>26967.595000000001</v>
      </c>
      <c r="DX71" s="317">
        <f t="shared" si="1"/>
        <v>38696.930999999997</v>
      </c>
    </row>
    <row r="72" spans="1:128" x14ac:dyDescent="0.3">
      <c r="A72" s="63" t="str">
        <f>IF('1'!$A$1=1,B72,C72)</f>
        <v>Короткострокові</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142">
        <v>331.846</v>
      </c>
      <c r="DW72" s="317">
        <f t="shared" ref="DW72:DW79" si="2">SUM(CV72:DG72)</f>
        <v>1900.123</v>
      </c>
      <c r="DX72" s="317">
        <f t="shared" ref="DX72:DX79" si="3">SUM(DH72:DS72)</f>
        <v>-1169.9999999999998</v>
      </c>
    </row>
    <row r="73" spans="1:128" x14ac:dyDescent="0.3">
      <c r="A73" s="63" t="str">
        <f>IF('1'!$A$1=1,B73,C73)</f>
        <v>Довгострокові</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142">
        <v>-4728.8</v>
      </c>
      <c r="DW73" s="317">
        <f t="shared" si="2"/>
        <v>25067.472000000002</v>
      </c>
      <c r="DX73" s="317">
        <f t="shared" si="3"/>
        <v>39866.930999999997</v>
      </c>
    </row>
    <row r="74" spans="1:128" x14ac:dyDescent="0.3">
      <c r="A74" s="66" t="str">
        <f>IF('1'!$A$1=1,B74,C74)</f>
        <v>Торгові кредити та аванси</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11961.472</v>
      </c>
      <c r="DU74" s="142">
        <v>-16043.374</v>
      </c>
      <c r="DV74" s="142">
        <v>40526.644</v>
      </c>
      <c r="DW74" s="317">
        <f t="shared" si="2"/>
        <v>12694.375999999995</v>
      </c>
      <c r="DX74" s="317">
        <f t="shared" si="3"/>
        <v>97456.191999999981</v>
      </c>
    </row>
    <row r="75" spans="1:128" x14ac:dyDescent="0.3">
      <c r="A75" s="66" t="str">
        <f>IF('1'!$A$1=1,B75,C75)</f>
        <v>Інша кредиторська заборгованість</v>
      </c>
      <c r="B75" s="164" t="s">
        <v>448</v>
      </c>
      <c r="C75" s="164" t="s">
        <v>449</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142">
        <v>414.80700000000002</v>
      </c>
      <c r="DW75" s="317">
        <f t="shared" si="2"/>
        <v>732.29000000000008</v>
      </c>
      <c r="DX75" s="317">
        <f t="shared" si="3"/>
        <v>9343.0839999999989</v>
      </c>
    </row>
    <row r="76" spans="1:128" x14ac:dyDescent="0.3">
      <c r="A76" s="65" t="str">
        <f>IF('1'!$A$1=1,B76,C76)</f>
        <v>Розподіл СПЗ</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1">
        <v>0</v>
      </c>
      <c r="DW76" s="147">
        <f t="shared" si="2"/>
        <v>0</v>
      </c>
      <c r="DX76" s="147">
        <f t="shared" si="3"/>
        <v>0</v>
      </c>
    </row>
    <row r="77" spans="1:128" x14ac:dyDescent="0.3">
      <c r="A77" s="64" t="str">
        <f>IF('1'!$A$1=1,B77,C77)</f>
        <v>Резервні активи</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1">
        <v>84869.512000000002</v>
      </c>
      <c r="DW77" s="147">
        <f t="shared" si="2"/>
        <v>417635.87599999999</v>
      </c>
      <c r="DX77" s="147">
        <f t="shared" si="3"/>
        <v>124949.73999999999</v>
      </c>
    </row>
    <row r="78" spans="1:128" x14ac:dyDescent="0.3">
      <c r="A78" s="145" t="str">
        <f>IF('1'!$A$1=1,B78,C78)</f>
        <v>D. Помилки та упущення</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1898.2740000000485</v>
      </c>
      <c r="DU78" s="147">
        <v>3333.6909999999625</v>
      </c>
      <c r="DV78" s="147">
        <v>-3835.2690000000148</v>
      </c>
      <c r="DW78" s="147">
        <f t="shared" si="2"/>
        <v>56064.146960645201</v>
      </c>
      <c r="DX78" s="147">
        <f t="shared" si="3"/>
        <v>3724.865999999929</v>
      </c>
    </row>
    <row r="79" spans="1:128" x14ac:dyDescent="0.3">
      <c r="A79" s="166" t="str">
        <f>IF('1'!$A$1=1,B79,C79)</f>
        <v xml:space="preserve">E. Зведений баланс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5.8207660913467407E-11</v>
      </c>
      <c r="DU79" s="169">
        <v>-2.9103830456733704E-11</v>
      </c>
      <c r="DV79" s="169">
        <v>-1.4551915228366852E-11</v>
      </c>
      <c r="DW79" s="320">
        <f t="shared" si="2"/>
        <v>1.0913936421275139E-10</v>
      </c>
      <c r="DX79" s="320">
        <f t="shared" si="3"/>
        <v>2.1827872842550278E-11</v>
      </c>
    </row>
    <row r="80" spans="1:128" s="293" customFormat="1" ht="10.199999999999999" x14ac:dyDescent="0.2">
      <c r="A80" s="289" t="str">
        <f>IF('1'!$A$1=1,B80,C80)</f>
        <v>* Попередні дані</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292"/>
      <c r="DW80" s="302"/>
      <c r="DX80" s="302"/>
    </row>
    <row r="81" spans="1:264" s="295" customFormat="1" ht="15" customHeight="1" x14ac:dyDescent="0.25">
      <c r="A81" s="294" t="s">
        <v>432</v>
      </c>
      <c r="B81" s="321"/>
      <c r="C81" s="322"/>
      <c r="D81" s="323"/>
      <c r="E81" s="323"/>
      <c r="F81" s="323"/>
      <c r="G81" s="323"/>
      <c r="H81" s="323"/>
      <c r="I81" s="323"/>
      <c r="J81" s="323"/>
      <c r="K81" s="323"/>
      <c r="L81" s="323"/>
      <c r="M81" s="323"/>
      <c r="N81" s="323"/>
      <c r="O81" s="323"/>
      <c r="P81" s="323"/>
      <c r="Q81" s="323"/>
      <c r="R81" s="323"/>
      <c r="S81" s="323"/>
      <c r="T81" s="324"/>
      <c r="U81" s="323"/>
      <c r="V81" s="323"/>
      <c r="W81" s="323"/>
      <c r="X81" s="323"/>
      <c r="Y81" s="323"/>
      <c r="Z81" s="323"/>
      <c r="AA81" s="323"/>
      <c r="AB81" s="323"/>
      <c r="AC81" s="323"/>
      <c r="AD81" s="323"/>
      <c r="AE81" s="323"/>
      <c r="AF81" s="323"/>
      <c r="AG81" s="323"/>
      <c r="AH81" s="323"/>
      <c r="AI81" s="323"/>
      <c r="AJ81" s="323"/>
      <c r="AK81" s="323"/>
      <c r="AL81" s="324"/>
      <c r="AM81" s="323"/>
      <c r="DW81" s="326"/>
      <c r="DX81" s="326"/>
    </row>
    <row r="82" spans="1:264" s="323" customFormat="1" ht="14.4" x14ac:dyDescent="0.3">
      <c r="A82" s="342" t="s">
        <v>433</v>
      </c>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0"/>
      <c r="DZ82" s="340"/>
      <c r="EA82" s="340"/>
      <c r="EB82" s="340"/>
      <c r="EC82" s="340"/>
      <c r="ED82" s="340"/>
      <c r="EE82" s="340"/>
      <c r="EF82" s="340"/>
      <c r="EG82" s="340"/>
      <c r="EH82" s="340"/>
      <c r="EI82" s="340"/>
      <c r="EJ82" s="340"/>
      <c r="EK82" s="340"/>
      <c r="EL82" s="340"/>
      <c r="EM82" s="340"/>
      <c r="EN82" s="340"/>
      <c r="EO82" s="340"/>
      <c r="EP82" s="340"/>
      <c r="EQ82" s="340"/>
      <c r="ER82" s="340"/>
      <c r="ES82" s="340"/>
      <c r="ET82" s="340"/>
      <c r="EU82" s="340"/>
      <c r="EV82" s="340"/>
      <c r="EW82" s="340"/>
      <c r="EX82" s="340"/>
      <c r="EY82" s="340"/>
      <c r="EZ82" s="340"/>
      <c r="FA82" s="340"/>
      <c r="FB82" s="340"/>
      <c r="FC82" s="340"/>
      <c r="FD82" s="340"/>
      <c r="FE82" s="340"/>
      <c r="FF82" s="340"/>
      <c r="FG82" s="340"/>
      <c r="FH82" s="340"/>
      <c r="FI82" s="340"/>
      <c r="FJ82" s="340"/>
      <c r="FK82" s="340"/>
      <c r="FL82" s="340"/>
      <c r="FM82" s="340"/>
      <c r="FN82" s="340"/>
      <c r="FO82" s="340"/>
      <c r="FP82" s="340"/>
      <c r="FQ82" s="340"/>
      <c r="FR82" s="340"/>
      <c r="FS82" s="340"/>
      <c r="FT82" s="340"/>
      <c r="FU82" s="340"/>
      <c r="FV82" s="340"/>
      <c r="FW82" s="340"/>
      <c r="FX82" s="340"/>
      <c r="FY82" s="340"/>
      <c r="FZ82" s="340"/>
      <c r="GA82" s="340"/>
      <c r="GB82" s="340"/>
      <c r="GC82" s="340"/>
      <c r="GD82" s="340"/>
      <c r="GE82" s="340"/>
      <c r="GF82" s="340"/>
      <c r="GG82" s="340"/>
      <c r="GH82" s="340"/>
      <c r="GI82" s="340"/>
      <c r="GJ82" s="340"/>
      <c r="GK82" s="340"/>
      <c r="GL82" s="340"/>
      <c r="GM82" s="340"/>
      <c r="GN82" s="340"/>
      <c r="GO82" s="340"/>
      <c r="GP82" s="340"/>
      <c r="GQ82" s="340"/>
      <c r="GR82" s="340"/>
      <c r="GS82" s="340"/>
      <c r="GT82" s="340"/>
      <c r="GU82" s="340"/>
      <c r="GV82" s="340"/>
      <c r="GW82" s="340"/>
      <c r="GX82" s="340"/>
      <c r="GY82" s="340"/>
      <c r="GZ82" s="340"/>
      <c r="HA82" s="340"/>
      <c r="HB82" s="340"/>
      <c r="HC82" s="340"/>
      <c r="HD82" s="340"/>
      <c r="HE82" s="340"/>
      <c r="HF82" s="340"/>
      <c r="HG82" s="340"/>
      <c r="HH82" s="340"/>
      <c r="HI82" s="340"/>
      <c r="HJ82" s="340"/>
      <c r="HK82" s="340"/>
      <c r="HL82" s="340"/>
      <c r="HM82" s="340"/>
      <c r="HN82" s="340"/>
      <c r="HO82" s="340"/>
      <c r="HP82" s="340"/>
      <c r="HQ82" s="340"/>
      <c r="HR82" s="340"/>
      <c r="HS82" s="340"/>
      <c r="HT82" s="340"/>
      <c r="HU82" s="340"/>
      <c r="HV82" s="340"/>
      <c r="HW82" s="340"/>
      <c r="HX82" s="340"/>
      <c r="HY82" s="340"/>
      <c r="HZ82" s="340"/>
      <c r="IA82" s="340"/>
      <c r="IB82" s="340"/>
      <c r="IC82" s="340"/>
      <c r="ID82" s="340"/>
      <c r="IE82" s="340"/>
      <c r="IF82" s="340"/>
      <c r="IG82" s="340"/>
      <c r="IH82" s="340"/>
      <c r="II82" s="340"/>
      <c r="IJ82" s="340"/>
      <c r="IK82" s="340"/>
      <c r="IL82" s="340"/>
      <c r="IM82" s="340"/>
      <c r="IN82" s="340"/>
      <c r="IO82" s="340"/>
      <c r="IP82" s="340"/>
      <c r="IQ82" s="340"/>
      <c r="IR82" s="340"/>
      <c r="IS82" s="340"/>
      <c r="IT82" s="340"/>
      <c r="IU82" s="340"/>
      <c r="IV82" s="340"/>
      <c r="IW82" s="340"/>
      <c r="IX82" s="340"/>
      <c r="IY82" s="340"/>
      <c r="IZ82" s="340"/>
      <c r="JA82" s="340"/>
      <c r="JB82" s="340"/>
      <c r="JC82" s="341"/>
      <c r="JD82" s="341"/>
    </row>
    <row r="83" spans="1:264" s="323" customFormat="1" ht="33" customHeight="1" x14ac:dyDescent="0.3">
      <c r="A83" s="342" t="s">
        <v>456</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c r="AP83" s="343"/>
      <c r="AQ83" s="343"/>
      <c r="AR83" s="343"/>
      <c r="AS83" s="343"/>
      <c r="AT83" s="343"/>
      <c r="AU83" s="343"/>
      <c r="AV83" s="343"/>
      <c r="AW83" s="343"/>
      <c r="AX83" s="343"/>
      <c r="AY83" s="343"/>
      <c r="AZ83" s="343"/>
      <c r="BA83" s="343"/>
      <c r="BB83" s="343"/>
      <c r="BC83" s="343"/>
      <c r="BD83" s="343"/>
      <c r="BE83" s="343"/>
      <c r="BF83" s="343"/>
      <c r="BG83" s="343"/>
      <c r="BH83" s="343"/>
      <c r="BI83" s="343"/>
      <c r="BJ83" s="343"/>
      <c r="BK83" s="343"/>
      <c r="BL83" s="343"/>
      <c r="BM83" s="343"/>
      <c r="BN83" s="343"/>
      <c r="BO83" s="343"/>
      <c r="BP83" s="343"/>
      <c r="BQ83" s="343"/>
      <c r="BR83" s="343"/>
      <c r="BS83" s="343"/>
      <c r="BT83" s="343"/>
      <c r="BU83" s="343"/>
      <c r="BV83" s="343"/>
      <c r="BW83" s="343"/>
      <c r="BX83" s="343"/>
      <c r="BY83" s="343"/>
      <c r="BZ83" s="343"/>
      <c r="CA83" s="343"/>
      <c r="CB83" s="343"/>
      <c r="CC83" s="343"/>
      <c r="CD83" s="343"/>
      <c r="CE83" s="343"/>
      <c r="CF83" s="343"/>
      <c r="CG83" s="343"/>
      <c r="CH83" s="343"/>
      <c r="CI83" s="343"/>
      <c r="CJ83" s="343"/>
      <c r="CK83" s="343"/>
      <c r="CL83" s="343"/>
      <c r="CM83" s="343"/>
      <c r="CN83" s="343"/>
      <c r="CO83" s="343"/>
      <c r="CP83" s="343"/>
      <c r="CQ83" s="343"/>
      <c r="CR83" s="343"/>
      <c r="CS83" s="343"/>
      <c r="CT83" s="343"/>
      <c r="CU83" s="343"/>
      <c r="CV83" s="343"/>
      <c r="CW83" s="343"/>
      <c r="CX83" s="343"/>
      <c r="CY83" s="343"/>
      <c r="CZ83" s="343"/>
      <c r="DA83" s="343"/>
      <c r="DB83" s="343"/>
      <c r="DC83" s="343"/>
      <c r="DD83" s="343"/>
      <c r="DE83" s="343"/>
      <c r="DF83" s="343"/>
      <c r="DG83" s="343"/>
      <c r="DH83" s="343"/>
      <c r="DI83" s="343"/>
      <c r="DJ83" s="343"/>
      <c r="DK83" s="343"/>
      <c r="DL83" s="343"/>
      <c r="DM83" s="343"/>
      <c r="DN83" s="343"/>
      <c r="DO83" s="343"/>
      <c r="DP83" s="343"/>
      <c r="DQ83" s="343"/>
      <c r="DR83" s="343"/>
      <c r="DS83" s="343"/>
      <c r="DT83" s="343"/>
      <c r="DU83" s="343"/>
      <c r="DV83" s="343"/>
      <c r="DW83" s="343"/>
      <c r="DX83" s="343"/>
      <c r="DY83" s="325"/>
      <c r="DZ83" s="325"/>
      <c r="EA83" s="325"/>
      <c r="EB83" s="325"/>
      <c r="EC83" s="325"/>
      <c r="ED83" s="325"/>
      <c r="EE83" s="325"/>
      <c r="EF83" s="325"/>
      <c r="EG83" s="325"/>
      <c r="EH83" s="325"/>
      <c r="EI83" s="325"/>
      <c r="EJ83" s="325"/>
      <c r="EK83" s="325"/>
      <c r="EL83" s="325"/>
      <c r="EM83" s="325"/>
      <c r="EN83" s="325"/>
      <c r="EO83" s="325"/>
      <c r="EP83" s="325"/>
      <c r="EQ83" s="325"/>
      <c r="ER83" s="325"/>
      <c r="ES83" s="325"/>
      <c r="ET83" s="325"/>
      <c r="EU83" s="325"/>
      <c r="EV83" s="325"/>
      <c r="EW83" s="325"/>
      <c r="EX83" s="325"/>
      <c r="EY83" s="325"/>
      <c r="EZ83" s="325"/>
      <c r="FA83" s="325"/>
      <c r="FB83" s="325"/>
      <c r="FC83" s="325"/>
      <c r="FD83" s="325"/>
      <c r="FE83" s="325"/>
      <c r="FF83" s="325"/>
      <c r="FG83" s="325"/>
      <c r="FH83" s="325"/>
      <c r="FI83" s="325"/>
      <c r="FJ83" s="325"/>
      <c r="FK83" s="325"/>
      <c r="FL83" s="325"/>
      <c r="FM83" s="325"/>
      <c r="FN83" s="325"/>
      <c r="FO83" s="325"/>
      <c r="FP83" s="325"/>
      <c r="FQ83" s="325"/>
      <c r="FR83" s="325"/>
      <c r="FS83" s="325"/>
      <c r="FT83" s="325"/>
      <c r="FU83" s="325"/>
      <c r="FV83" s="325"/>
      <c r="FW83" s="325"/>
      <c r="FX83" s="325"/>
      <c r="FY83" s="325"/>
      <c r="FZ83" s="325"/>
      <c r="GA83" s="325"/>
      <c r="GB83" s="325"/>
      <c r="GC83" s="325"/>
      <c r="GD83" s="325"/>
      <c r="GE83" s="325"/>
      <c r="GF83" s="325"/>
      <c r="GG83" s="325"/>
      <c r="GH83" s="325"/>
      <c r="GI83" s="325"/>
      <c r="GJ83" s="325"/>
      <c r="GK83" s="325"/>
      <c r="GL83" s="325"/>
      <c r="GM83" s="325"/>
      <c r="GN83" s="325"/>
      <c r="GO83" s="325"/>
      <c r="GP83" s="325"/>
      <c r="GQ83" s="325"/>
      <c r="GR83" s="325"/>
      <c r="GS83" s="325"/>
      <c r="GT83" s="325"/>
      <c r="GU83" s="325"/>
      <c r="GV83" s="325"/>
      <c r="GW83" s="325"/>
      <c r="GX83" s="325"/>
      <c r="GY83" s="325"/>
      <c r="GZ83" s="325"/>
      <c r="HA83" s="325"/>
      <c r="HB83" s="325"/>
      <c r="HC83" s="325"/>
      <c r="HD83" s="325"/>
      <c r="HE83" s="325"/>
      <c r="HF83" s="325"/>
      <c r="HG83" s="325"/>
      <c r="HH83" s="325"/>
      <c r="HI83" s="325"/>
      <c r="HJ83" s="325"/>
      <c r="HK83" s="325"/>
      <c r="HL83" s="325"/>
      <c r="HM83" s="325"/>
      <c r="HN83" s="325"/>
      <c r="HO83" s="325"/>
      <c r="HP83" s="325"/>
      <c r="HQ83" s="325"/>
      <c r="HR83" s="325"/>
      <c r="HS83" s="325"/>
      <c r="HT83" s="325"/>
      <c r="HU83" s="325"/>
      <c r="HV83" s="325"/>
      <c r="HW83" s="325"/>
      <c r="HX83" s="325"/>
      <c r="HY83" s="325"/>
      <c r="HZ83" s="325"/>
      <c r="IA83" s="325"/>
      <c r="IB83" s="325"/>
      <c r="IC83" s="325"/>
      <c r="ID83" s="325"/>
      <c r="IE83" s="325"/>
      <c r="IF83" s="325"/>
      <c r="IG83" s="325"/>
      <c r="IH83" s="325"/>
      <c r="II83" s="325"/>
      <c r="IJ83" s="325"/>
      <c r="IK83" s="325"/>
      <c r="IL83" s="325"/>
      <c r="IM83" s="325"/>
      <c r="IN83" s="325"/>
      <c r="IO83" s="325"/>
      <c r="IP83" s="325"/>
      <c r="IQ83" s="325"/>
      <c r="IR83" s="325"/>
      <c r="IS83" s="325"/>
      <c r="IT83" s="325"/>
      <c r="IU83" s="325"/>
      <c r="IV83" s="325"/>
      <c r="IW83" s="325"/>
      <c r="IX83" s="325"/>
      <c r="IY83" s="325"/>
      <c r="IZ83" s="325"/>
      <c r="JA83" s="325"/>
      <c r="JB83" s="325"/>
      <c r="JC83" s="341"/>
      <c r="JD83" s="341"/>
    </row>
    <row r="84" spans="1:264" s="323" customFormat="1" ht="17.25" customHeight="1" x14ac:dyDescent="0.3">
      <c r="A84" s="342" t="s">
        <v>434</v>
      </c>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0"/>
      <c r="DZ84" s="340"/>
      <c r="EA84" s="340"/>
      <c r="EB84" s="340"/>
      <c r="EC84" s="340"/>
      <c r="ED84" s="340"/>
      <c r="EE84" s="340"/>
      <c r="EF84" s="340"/>
      <c r="EG84" s="340"/>
      <c r="EH84" s="340"/>
      <c r="EI84" s="340"/>
      <c r="EJ84" s="340"/>
      <c r="EK84" s="340"/>
      <c r="EL84" s="340"/>
      <c r="EM84" s="340"/>
      <c r="EN84" s="340"/>
      <c r="EO84" s="340"/>
      <c r="EP84" s="340"/>
      <c r="EQ84" s="340"/>
      <c r="ER84" s="340"/>
      <c r="ES84" s="340"/>
      <c r="ET84" s="340"/>
      <c r="EU84" s="340"/>
      <c r="EV84" s="340"/>
      <c r="EW84" s="340"/>
      <c r="EX84" s="340"/>
      <c r="EY84" s="340"/>
      <c r="EZ84" s="340"/>
      <c r="FA84" s="340"/>
      <c r="FB84" s="340"/>
      <c r="FC84" s="340"/>
      <c r="FD84" s="340"/>
      <c r="FE84" s="340"/>
      <c r="FF84" s="340"/>
      <c r="FG84" s="340"/>
      <c r="FH84" s="340"/>
      <c r="FI84" s="340"/>
      <c r="FJ84" s="340"/>
      <c r="FK84" s="340"/>
      <c r="FL84" s="340"/>
      <c r="FM84" s="340"/>
      <c r="FN84" s="340"/>
      <c r="FO84" s="340"/>
      <c r="FP84" s="340"/>
      <c r="FQ84" s="340"/>
      <c r="FR84" s="340"/>
      <c r="FS84" s="340"/>
      <c r="FT84" s="340"/>
      <c r="FU84" s="340"/>
      <c r="FV84" s="340"/>
      <c r="FW84" s="340"/>
      <c r="FX84" s="340"/>
      <c r="FY84" s="340"/>
      <c r="FZ84" s="340"/>
      <c r="GA84" s="340"/>
      <c r="GB84" s="340"/>
      <c r="GC84" s="340"/>
      <c r="GD84" s="340"/>
      <c r="GE84" s="340"/>
      <c r="GF84" s="340"/>
      <c r="GG84" s="340"/>
      <c r="GH84" s="340"/>
      <c r="GI84" s="340"/>
      <c r="GJ84" s="340"/>
      <c r="GK84" s="340"/>
      <c r="GL84" s="340"/>
      <c r="GM84" s="340"/>
      <c r="GN84" s="340"/>
      <c r="GO84" s="340"/>
      <c r="GP84" s="340"/>
      <c r="GQ84" s="340"/>
      <c r="GR84" s="340"/>
      <c r="GS84" s="340"/>
      <c r="GT84" s="340"/>
      <c r="GU84" s="340"/>
      <c r="GV84" s="340"/>
      <c r="GW84" s="340"/>
      <c r="GX84" s="340"/>
      <c r="GY84" s="340"/>
      <c r="GZ84" s="340"/>
      <c r="HA84" s="340"/>
      <c r="HB84" s="340"/>
      <c r="HC84" s="340"/>
      <c r="HD84" s="340"/>
      <c r="HE84" s="340"/>
      <c r="HF84" s="340"/>
      <c r="HG84" s="340"/>
      <c r="HH84" s="340"/>
      <c r="HI84" s="340"/>
      <c r="HJ84" s="340"/>
      <c r="HK84" s="340"/>
      <c r="HL84" s="340"/>
      <c r="HM84" s="340"/>
      <c r="HN84" s="340"/>
      <c r="HO84" s="340"/>
      <c r="HP84" s="340"/>
      <c r="HQ84" s="340"/>
      <c r="HR84" s="340"/>
      <c r="HS84" s="340"/>
      <c r="HT84" s="340"/>
      <c r="HU84" s="340"/>
      <c r="HV84" s="340"/>
      <c r="HW84" s="340"/>
      <c r="HX84" s="340"/>
      <c r="HY84" s="340"/>
      <c r="HZ84" s="340"/>
      <c r="IA84" s="340"/>
      <c r="IB84" s="340"/>
      <c r="IC84" s="340"/>
      <c r="ID84" s="340"/>
      <c r="IE84" s="340"/>
      <c r="IF84" s="340"/>
      <c r="IG84" s="340"/>
      <c r="IH84" s="340"/>
      <c r="II84" s="340"/>
      <c r="IJ84" s="340"/>
      <c r="IK84" s="340"/>
      <c r="IL84" s="340"/>
      <c r="IM84" s="340"/>
      <c r="IN84" s="340"/>
      <c r="IO84" s="340"/>
      <c r="IP84" s="340"/>
      <c r="IQ84" s="340"/>
      <c r="IR84" s="340"/>
      <c r="IS84" s="340"/>
      <c r="IT84" s="340"/>
      <c r="IU84" s="340"/>
      <c r="IV84" s="340"/>
      <c r="IW84" s="340"/>
      <c r="IX84" s="340"/>
      <c r="IY84" s="340"/>
      <c r="IZ84" s="340"/>
      <c r="JA84" s="340"/>
      <c r="JB84" s="340"/>
      <c r="JC84" s="341"/>
      <c r="JD84" s="341"/>
    </row>
    <row r="85" spans="1:264" s="323" customFormat="1" ht="17.25" customHeight="1" x14ac:dyDescent="0.3">
      <c r="A85" s="342" t="s">
        <v>457</v>
      </c>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c r="AP85" s="343"/>
      <c r="AQ85" s="343"/>
      <c r="AR85" s="343"/>
      <c r="AS85" s="343"/>
      <c r="AT85" s="343"/>
      <c r="AU85" s="343"/>
      <c r="AV85" s="343"/>
      <c r="AW85" s="343"/>
      <c r="AX85" s="343"/>
      <c r="AY85" s="343"/>
      <c r="AZ85" s="343"/>
      <c r="BA85" s="343"/>
      <c r="BB85" s="343"/>
      <c r="BC85" s="343"/>
      <c r="BD85" s="343"/>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343"/>
      <c r="CA85" s="343"/>
      <c r="CB85" s="343"/>
      <c r="CC85" s="343"/>
      <c r="CD85" s="343"/>
      <c r="CE85" s="343"/>
      <c r="CF85" s="343"/>
      <c r="CG85" s="343"/>
      <c r="CH85" s="343"/>
      <c r="CI85" s="343"/>
      <c r="CJ85" s="343"/>
      <c r="CK85" s="343"/>
      <c r="CL85" s="343"/>
      <c r="CM85" s="343"/>
      <c r="CN85" s="343"/>
      <c r="CO85" s="343"/>
      <c r="CP85" s="343"/>
      <c r="CQ85" s="343"/>
      <c r="CR85" s="343"/>
      <c r="CS85" s="343"/>
      <c r="CT85" s="343"/>
      <c r="CU85" s="343"/>
      <c r="CV85" s="343"/>
      <c r="CW85" s="343"/>
      <c r="CX85" s="343"/>
      <c r="CY85" s="343"/>
      <c r="CZ85" s="343"/>
      <c r="DA85" s="343"/>
      <c r="DB85" s="343"/>
      <c r="DC85" s="343"/>
      <c r="DD85" s="343"/>
      <c r="DE85" s="343"/>
      <c r="DF85" s="343"/>
      <c r="DG85" s="343"/>
      <c r="DH85" s="343"/>
      <c r="DI85" s="343"/>
      <c r="DJ85" s="343"/>
      <c r="DK85" s="343"/>
      <c r="DL85" s="343"/>
      <c r="DM85" s="343"/>
      <c r="DN85" s="343"/>
      <c r="DO85" s="343"/>
      <c r="DP85" s="343"/>
      <c r="DQ85" s="343"/>
      <c r="DR85" s="343"/>
      <c r="DS85" s="343"/>
      <c r="DT85" s="343"/>
      <c r="DU85" s="343"/>
      <c r="DV85" s="343"/>
      <c r="DW85" s="343"/>
      <c r="DX85" s="343"/>
      <c r="DY85" s="325"/>
      <c r="DZ85" s="325"/>
      <c r="EA85" s="325"/>
      <c r="EB85" s="325"/>
      <c r="EC85" s="325"/>
      <c r="ED85" s="325"/>
      <c r="EE85" s="325"/>
      <c r="EF85" s="325"/>
      <c r="EG85" s="325"/>
      <c r="EH85" s="325"/>
      <c r="EI85" s="325"/>
      <c r="EJ85" s="325"/>
      <c r="EK85" s="325"/>
      <c r="EL85" s="325"/>
      <c r="EM85" s="325"/>
      <c r="EN85" s="325"/>
      <c r="EO85" s="325"/>
      <c r="EP85" s="325"/>
      <c r="EQ85" s="325"/>
      <c r="ER85" s="325"/>
      <c r="ES85" s="325"/>
      <c r="ET85" s="325"/>
      <c r="EU85" s="325"/>
      <c r="EV85" s="325"/>
      <c r="EW85" s="325"/>
      <c r="EX85" s="325"/>
      <c r="EY85" s="325"/>
      <c r="EZ85" s="325"/>
      <c r="FA85" s="325"/>
      <c r="FB85" s="325"/>
      <c r="FC85" s="325"/>
      <c r="FD85" s="325"/>
      <c r="FE85" s="325"/>
      <c r="FF85" s="325"/>
      <c r="FG85" s="325"/>
      <c r="FH85" s="325"/>
      <c r="FI85" s="325"/>
      <c r="FJ85" s="325"/>
      <c r="FK85" s="325"/>
      <c r="FL85" s="325"/>
      <c r="FM85" s="325"/>
      <c r="FN85" s="325"/>
      <c r="FO85" s="325"/>
      <c r="FP85" s="325"/>
      <c r="FQ85" s="325"/>
      <c r="FR85" s="325"/>
      <c r="FS85" s="325"/>
      <c r="FT85" s="325"/>
      <c r="FU85" s="325"/>
      <c r="FV85" s="325"/>
      <c r="FW85" s="325"/>
      <c r="FX85" s="325"/>
      <c r="FY85" s="325"/>
      <c r="FZ85" s="325"/>
      <c r="GA85" s="325"/>
      <c r="GB85" s="325"/>
      <c r="GC85" s="325"/>
      <c r="GD85" s="325"/>
      <c r="GE85" s="325"/>
      <c r="GF85" s="325"/>
      <c r="GG85" s="325"/>
      <c r="GH85" s="325"/>
      <c r="GI85" s="325"/>
      <c r="GJ85" s="325"/>
      <c r="GK85" s="325"/>
      <c r="GL85" s="325"/>
      <c r="GM85" s="325"/>
      <c r="GN85" s="325"/>
      <c r="GO85" s="325"/>
      <c r="GP85" s="325"/>
      <c r="GQ85" s="325"/>
      <c r="GR85" s="325"/>
      <c r="GS85" s="325"/>
      <c r="GT85" s="325"/>
      <c r="GU85" s="325"/>
      <c r="GV85" s="325"/>
      <c r="GW85" s="325"/>
      <c r="GX85" s="325"/>
      <c r="GY85" s="325"/>
      <c r="GZ85" s="325"/>
      <c r="HA85" s="325"/>
      <c r="HB85" s="325"/>
      <c r="HC85" s="325"/>
      <c r="HD85" s="325"/>
      <c r="HE85" s="325"/>
      <c r="HF85" s="325"/>
      <c r="HG85" s="325"/>
      <c r="HH85" s="325"/>
      <c r="HI85" s="325"/>
      <c r="HJ85" s="325"/>
      <c r="HK85" s="325"/>
      <c r="HL85" s="325"/>
      <c r="HM85" s="325"/>
      <c r="HN85" s="325"/>
      <c r="HO85" s="325"/>
      <c r="HP85" s="325"/>
      <c r="HQ85" s="325"/>
      <c r="HR85" s="325"/>
      <c r="HS85" s="325"/>
      <c r="HT85" s="325"/>
      <c r="HU85" s="325"/>
      <c r="HV85" s="325"/>
      <c r="HW85" s="325"/>
      <c r="HX85" s="325"/>
      <c r="HY85" s="325"/>
      <c r="HZ85" s="325"/>
      <c r="IA85" s="325"/>
      <c r="IB85" s="325"/>
      <c r="IC85" s="325"/>
      <c r="ID85" s="325"/>
      <c r="IE85" s="325"/>
      <c r="IF85" s="325"/>
      <c r="IG85" s="325"/>
      <c r="IH85" s="325"/>
      <c r="II85" s="325"/>
      <c r="IJ85" s="325"/>
      <c r="IK85" s="325"/>
      <c r="IL85" s="325"/>
      <c r="IM85" s="325"/>
      <c r="IN85" s="325"/>
      <c r="IO85" s="325"/>
      <c r="IP85" s="325"/>
      <c r="IQ85" s="325"/>
      <c r="IR85" s="325"/>
      <c r="IS85" s="325"/>
      <c r="IT85" s="325"/>
      <c r="IU85" s="325"/>
      <c r="IV85" s="325"/>
      <c r="IW85" s="325"/>
      <c r="IX85" s="325"/>
      <c r="IY85" s="325"/>
      <c r="IZ85" s="325"/>
      <c r="JA85" s="325"/>
      <c r="JB85" s="325"/>
      <c r="JC85" s="341"/>
      <c r="JD85" s="341"/>
    </row>
  </sheetData>
  <mergeCells count="4">
    <mergeCell ref="A82:DX82"/>
    <mergeCell ref="A83:DX83"/>
    <mergeCell ref="A84:DX84"/>
    <mergeCell ref="A85:DX85"/>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30"/>
  <sheetViews>
    <sheetView zoomScale="70" zoomScaleNormal="70" workbookViewId="0">
      <pane xSplit="3" ySplit="6" topLeftCell="DH7" activePane="bottomRight" state="frozen"/>
      <selection activeCell="DV4" sqref="DV4"/>
      <selection pane="topRight" activeCell="DV4" sqref="DV4"/>
      <selection pane="bottomLeft" activeCell="DV4" sqref="DV4"/>
      <selection pane="bottomRight" activeCell="DH7" sqref="DH7"/>
    </sheetView>
  </sheetViews>
  <sheetFormatPr defaultColWidth="9.109375" defaultRowHeight="13.2" outlineLevelRow="1" outlineLevelCol="1" x14ac:dyDescent="0.25"/>
  <cols>
    <col min="1" max="1" width="45.109375" style="6" customWidth="1"/>
    <col min="2" max="3" width="83.88671875" style="78" hidden="1" customWidth="1"/>
    <col min="4" max="4" width="7.6640625" style="1" hidden="1" customWidth="1" outlineLevel="1"/>
    <col min="5" max="5" width="8.33203125" style="1" hidden="1" customWidth="1" outlineLevel="1"/>
    <col min="6" max="6" width="8.88671875" style="1" hidden="1" customWidth="1" outlineLevel="1"/>
    <col min="7" max="15" width="8.33203125" style="1" hidden="1" customWidth="1" outlineLevel="1"/>
    <col min="16" max="16" width="7.6640625" style="1" hidden="1" customWidth="1" outlineLevel="1"/>
    <col min="17" max="63" width="8.33203125" style="1" hidden="1" customWidth="1" outlineLevel="1"/>
    <col min="64" max="64" width="8.33203125" style="1" hidden="1" customWidth="1" outlineLevel="1" collapsed="1"/>
    <col min="65" max="71" width="8.33203125" style="1" hidden="1" customWidth="1" outlineLevel="1"/>
    <col min="72" max="72" width="8.33203125" style="1" hidden="1" customWidth="1" outlineLevel="1" collapsed="1"/>
    <col min="73" max="75" width="8.33203125" style="1" hidden="1" customWidth="1" outlineLevel="1"/>
    <col min="76" max="76" width="8.33203125" style="1" hidden="1" customWidth="1" outlineLevel="1" collapsed="1"/>
    <col min="77" max="79" width="8.33203125" style="1" hidden="1" customWidth="1" outlineLevel="1"/>
    <col min="80" max="80" width="8.33203125" style="1" hidden="1" customWidth="1" outlineLevel="1" collapsed="1"/>
    <col min="81" max="83" width="8.33203125" style="1" hidden="1" customWidth="1" outlineLevel="1"/>
    <col min="84" max="84" width="8.33203125" style="1" hidden="1" customWidth="1" outlineLevel="1" collapsed="1"/>
    <col min="85" max="87" width="8.33203125" style="1" hidden="1" customWidth="1" outlineLevel="1"/>
    <col min="88" max="88" width="8.109375" style="1" hidden="1" customWidth="1" outlineLevel="1" collapsed="1"/>
    <col min="89" max="92" width="8.109375" style="1" hidden="1" customWidth="1" outlineLevel="1"/>
    <col min="93" max="93" width="8.6640625" style="1" hidden="1" customWidth="1" outlineLevel="1"/>
    <col min="94" max="95" width="8.109375" style="1" hidden="1" customWidth="1" outlineLevel="1"/>
    <col min="96" max="99" width="8.6640625" style="1" hidden="1" customWidth="1" outlineLevel="1"/>
    <col min="100" max="100" width="8.6640625" style="1" hidden="1" customWidth="1" outlineLevel="1" collapsed="1"/>
    <col min="101" max="101" width="8.6640625" style="1" hidden="1" customWidth="1" outlineLevel="1"/>
    <col min="102" max="102" width="8.109375" style="1" hidden="1" customWidth="1" outlineLevel="1"/>
    <col min="103" max="103" width="8.6640625" style="1" hidden="1" customWidth="1" outlineLevel="1"/>
    <col min="104" max="104" width="8.109375" style="1" hidden="1" customWidth="1" outlineLevel="1"/>
    <col min="105" max="111" width="8.6640625" style="1" hidden="1" customWidth="1" outlineLevel="1"/>
    <col min="112" max="112" width="8.109375" style="1" bestFit="1" customWidth="1" collapsed="1"/>
    <col min="113" max="113" width="8.109375" style="1" bestFit="1" customWidth="1"/>
    <col min="114" max="120" width="8.6640625" style="1" bestFit="1" customWidth="1"/>
    <col min="121" max="125" width="8.6640625" style="1" customWidth="1"/>
    <col min="126" max="126" width="8.88671875" style="1" bestFit="1" customWidth="1"/>
    <col min="127" max="128" width="10.33203125" style="278" bestFit="1" customWidth="1"/>
    <col min="129" max="16384" width="9.109375" style="1"/>
  </cols>
  <sheetData>
    <row r="1" spans="1:128" s="171" customFormat="1" ht="13.8" x14ac:dyDescent="0.3">
      <c r="A1" s="11" t="str">
        <f>IF('1'!$A$1=1,"до змісту","to title")</f>
        <v>до змісту</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11"/>
      <c r="DW1" s="277"/>
      <c r="DX1" s="277"/>
    </row>
    <row r="2" spans="1:128" x14ac:dyDescent="0.25">
      <c r="A2" s="132" t="str">
        <f>IF('1'!$A$1=1,B2,C2)</f>
        <v>1.4. Динаміка платіжного балансу України: стандартна форма представлення</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c r="DV2" s="173"/>
    </row>
    <row r="3" spans="1:128" x14ac:dyDescent="0.25">
      <c r="A3" s="135" t="str">
        <f>IF('1'!$A$1=1,B3,C3)</f>
        <v>(відповідно до КПБ6)</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c r="DV3" s="174"/>
    </row>
    <row r="4" spans="1:128" s="3" customFormat="1" x14ac:dyDescent="0.25">
      <c r="A4" s="298" t="str">
        <f>IF('1'!$A$1=1,C4,B4)</f>
        <v>млн грн</v>
      </c>
      <c r="B4" s="300" t="s">
        <v>16</v>
      </c>
      <c r="C4" s="299"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273"/>
      <c r="DW4" s="46"/>
      <c r="DX4" s="46"/>
    </row>
    <row r="5" spans="1:128" x14ac:dyDescent="0.25">
      <c r="A5" s="82" t="str">
        <f>IF('1'!$A$1=1,B5,C5)</f>
        <v>Статті</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34"/>
      <c r="DV5" s="334"/>
      <c r="DW5" s="331">
        <v>2023</v>
      </c>
      <c r="DX5" s="331">
        <v>2024</v>
      </c>
    </row>
    <row r="6" spans="1:128" x14ac:dyDescent="0.25">
      <c r="A6" s="84"/>
      <c r="B6" s="85"/>
      <c r="C6" s="85"/>
      <c r="D6" s="23" t="str">
        <f>IF('1'!$A$1=1,"січ","Jan")</f>
        <v>січ</v>
      </c>
      <c r="E6" s="24" t="str">
        <f>IF('1'!$A$1=1,"лют","Feb")</f>
        <v>лют</v>
      </c>
      <c r="F6" s="23" t="str">
        <f>IF('1'!$A$1=1,"берез","Mar")</f>
        <v>берез</v>
      </c>
      <c r="G6" s="24" t="str">
        <f>IF('1'!$A$1=1,"квіт","Apr")</f>
        <v>квіт</v>
      </c>
      <c r="H6" s="24" t="str">
        <f>IF('1'!$A$1=1,"трав","May")</f>
        <v>трав</v>
      </c>
      <c r="I6" s="24" t="str">
        <f>IF('1'!$A$1=1,"черв","Jun")</f>
        <v>черв</v>
      </c>
      <c r="J6" s="24" t="str">
        <f>IF('1'!$A$1=1,"лип","Jul")</f>
        <v>лип</v>
      </c>
      <c r="K6" s="24" t="str">
        <f>IF('1'!$A$1=1,"сер","Aug")</f>
        <v>сер</v>
      </c>
      <c r="L6" s="24" t="str">
        <f>IF('1'!$A$1=1,"верес","Sept")</f>
        <v>верес</v>
      </c>
      <c r="M6" s="24" t="str">
        <f>IF('1'!$A$1=1,"жовт","Oct")</f>
        <v>жовт</v>
      </c>
      <c r="N6" s="24" t="str">
        <f>IF('1'!$A$1=1,"лист","Nov")</f>
        <v>лист</v>
      </c>
      <c r="O6" s="24" t="str">
        <f>IF('1'!$A$1=1,"груд","Dec")</f>
        <v>груд</v>
      </c>
      <c r="P6" s="23" t="str">
        <f>IF('1'!$A$1=1,"січ","Jan")</f>
        <v>січ</v>
      </c>
      <c r="Q6" s="24" t="str">
        <f>IF('1'!$A$1=1,"лют","Feb")</f>
        <v>лют</v>
      </c>
      <c r="R6" s="23" t="str">
        <f>IF('1'!$A$1=1,"берез","Mar")</f>
        <v>берез</v>
      </c>
      <c r="S6" s="24" t="str">
        <f>IF('1'!$A$1=1,"квіт","Apr")</f>
        <v>квіт</v>
      </c>
      <c r="T6" s="24" t="str">
        <f>IF('1'!$A$1=1,"трав","May")</f>
        <v>трав</v>
      </c>
      <c r="U6" s="24" t="str">
        <f>IF('1'!$A$1=1,"черв","June")</f>
        <v>черв</v>
      </c>
      <c r="V6" s="24" t="str">
        <f>IF('1'!$A$1=1,"лип","July")</f>
        <v>лип</v>
      </c>
      <c r="W6" s="24" t="str">
        <f>IF('1'!$A$1=1,"серп","Aug")</f>
        <v>серп</v>
      </c>
      <c r="X6" s="24" t="str">
        <f>IF('1'!$A$1=1,"верес","Sept")</f>
        <v>верес</v>
      </c>
      <c r="Y6" s="24" t="str">
        <f>IF('1'!$A$1=1,"жовт","Oct")</f>
        <v>жовт</v>
      </c>
      <c r="Z6" s="24" t="str">
        <f>IF('1'!$A$1=1,"лист","Nov")</f>
        <v>лист</v>
      </c>
      <c r="AA6" s="24" t="str">
        <f>IF('1'!$A$1=1,"груд","Dec")</f>
        <v>груд</v>
      </c>
      <c r="AB6" s="24" t="str">
        <f>IF('1'!$A$1=1,"січ","Jan")</f>
        <v>січ</v>
      </c>
      <c r="AC6" s="24" t="str">
        <f>IF('1'!$A$1=1,"лют","Feb")</f>
        <v>лют</v>
      </c>
      <c r="AD6" s="24" t="str">
        <f>IF('1'!$A$1=1,"берез","Mar")</f>
        <v>берез</v>
      </c>
      <c r="AE6" s="24" t="str">
        <f>IF('1'!$A$1=1,"квіт","Apr")</f>
        <v>квіт</v>
      </c>
      <c r="AF6" s="24" t="str">
        <f>IF('1'!$A$1=1,"трав","May")</f>
        <v>трав</v>
      </c>
      <c r="AG6" s="24" t="str">
        <f>IF('1'!$A$1=1,"черв","June")</f>
        <v>черв</v>
      </c>
      <c r="AH6" s="24" t="str">
        <f>IF('1'!$A$1=1,"лип","July")</f>
        <v>лип</v>
      </c>
      <c r="AI6" s="24" t="str">
        <f>IF('1'!$A$1=1,"серп","Aug")</f>
        <v>серп</v>
      </c>
      <c r="AJ6" s="24" t="str">
        <f>IF('1'!$A$1=1,"верес","Sept")</f>
        <v>верес</v>
      </c>
      <c r="AK6" s="24" t="str">
        <f>IF('1'!$A$1=1,"жовт","Oct")</f>
        <v>жовт</v>
      </c>
      <c r="AL6" s="24" t="str">
        <f>IF('1'!$A$1=1,"лист","Nov")</f>
        <v>лист</v>
      </c>
      <c r="AM6" s="24" t="str">
        <f>IF('1'!$A$1=1,"груд","Dec")</f>
        <v>груд</v>
      </c>
      <c r="AN6" s="24" t="str">
        <f>IF('1'!$A$1=1,"січ","Jan")</f>
        <v>січ</v>
      </c>
      <c r="AO6" s="24" t="str">
        <f>IF('1'!$A$1=1,"лют","Feb")</f>
        <v>лют</v>
      </c>
      <c r="AP6" s="24" t="str">
        <f>IF('1'!$A$1=1,"берез","Mar")</f>
        <v>берез</v>
      </c>
      <c r="AQ6" s="24" t="str">
        <f>IF('1'!$A$1=1,"квіт","Apr")</f>
        <v>квіт</v>
      </c>
      <c r="AR6" s="24" t="str">
        <f>IF('1'!$A$1=1,"трав","May")</f>
        <v>трав</v>
      </c>
      <c r="AS6" s="24" t="str">
        <f>IF('1'!$A$1=1,"черв","June")</f>
        <v>черв</v>
      </c>
      <c r="AT6" s="24" t="str">
        <f>IF('1'!$A$1=1,"лип","July")</f>
        <v>лип</v>
      </c>
      <c r="AU6" s="24" t="str">
        <f>IF('1'!$A$1=1,"серп","Aug")</f>
        <v>серп</v>
      </c>
      <c r="AV6" s="24" t="str">
        <f>IF('1'!$A$1=1,"вер","Sept")</f>
        <v>вер</v>
      </c>
      <c r="AW6" s="24" t="str">
        <f>IF('1'!$A$1=1,"жовт","Oct")</f>
        <v>жовт</v>
      </c>
      <c r="AX6" s="24" t="str">
        <f>IF('1'!$A$1=1,"лист","Nov")</f>
        <v>лист</v>
      </c>
      <c r="AY6" s="24" t="str">
        <f>IF('1'!$A$1=1,"груд","Dec")</f>
        <v>груд</v>
      </c>
      <c r="AZ6" s="24" t="str">
        <f>IF('1'!$A$1=1,"січ","Jan")</f>
        <v>січ</v>
      </c>
      <c r="BA6" s="24" t="str">
        <f>IF('1'!$A$1=1,"лют","Feb")</f>
        <v>лют</v>
      </c>
      <c r="BB6" s="24" t="str">
        <f>IF('1'!$A$1=1,"берез","Mar")</f>
        <v>берез</v>
      </c>
      <c r="BC6" s="24" t="str">
        <f>IF('1'!$A$1=1,"квіт","Apr")</f>
        <v>квіт</v>
      </c>
      <c r="BD6" s="24" t="str">
        <f>IF('1'!$A$1=1,"трав","May")</f>
        <v>трав</v>
      </c>
      <c r="BE6" s="24" t="str">
        <f>IF('1'!$A$1=1,"черв","June")</f>
        <v>черв</v>
      </c>
      <c r="BF6" s="24" t="str">
        <f>IF('1'!$A$1=1,"лип","July")</f>
        <v>лип</v>
      </c>
      <c r="BG6" s="24" t="str">
        <f>IF('1'!$A$1=1,"серп","Aug")</f>
        <v>серп</v>
      </c>
      <c r="BH6" s="24" t="str">
        <f>IF('1'!$A$1=1,"вер","Sept")</f>
        <v>вер</v>
      </c>
      <c r="BI6" s="24" t="str">
        <f>IF('1'!$A$1=1,"жовт","Oct")</f>
        <v>жовт</v>
      </c>
      <c r="BJ6" s="24" t="str">
        <f>IF('1'!$A$1=1,"лист","Nov")</f>
        <v>лист</v>
      </c>
      <c r="BK6" s="24" t="str">
        <f>IF('1'!$A$1=1,"груд","Dec")</f>
        <v>груд</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січ</v>
      </c>
      <c r="BY6" s="24" t="str">
        <f>IF('1'!$A$1=1,"лют","Feb")</f>
        <v>лют</v>
      </c>
      <c r="BZ6" s="24" t="str">
        <f>IF('1'!$A$1=1,"берез","Mar")</f>
        <v>берез</v>
      </c>
      <c r="CA6" s="24" t="str">
        <f>IF('1'!$A$1=1,"квіт","Apr")</f>
        <v>квіт</v>
      </c>
      <c r="CB6" s="24" t="str">
        <f>IF('1'!$A$1=1,"трав","May")</f>
        <v>трав</v>
      </c>
      <c r="CC6" s="24" t="str">
        <f>IF('1'!$A$1=1,"черв","June")</f>
        <v>черв</v>
      </c>
      <c r="CD6" s="24" t="str">
        <f>IF('1'!$A$1=1,"лип","July")</f>
        <v>лип</v>
      </c>
      <c r="CE6" s="24" t="str">
        <f>IF('1'!$A$1=1,"серп","Aug")</f>
        <v>серп</v>
      </c>
      <c r="CF6" s="24" t="str">
        <f>IF('1'!$A$1=1,"вер","Sept")</f>
        <v>вер</v>
      </c>
      <c r="CG6" s="24" t="str">
        <f>IF('1'!$A$1=1,"жовт","Oct")</f>
        <v>жовт</v>
      </c>
      <c r="CH6" s="24" t="str">
        <f>IF('1'!$A$1=1,"лист","Nov")</f>
        <v>лист</v>
      </c>
      <c r="CI6" s="24" t="str">
        <f>IF('1'!$A$1=1,"груд","Dec")</f>
        <v>груд</v>
      </c>
      <c r="CJ6" s="24" t="str">
        <f>IF('1'!$A$1=1,"січ","Jan")</f>
        <v>січ</v>
      </c>
      <c r="CK6" s="24" t="str">
        <f>IF('1'!$A$1=1,"лют","Feb")</f>
        <v>лют</v>
      </c>
      <c r="CL6" s="24" t="str">
        <f>IF('1'!$A$1=1,"берез","Mar")</f>
        <v>берез</v>
      </c>
      <c r="CM6" s="24" t="str">
        <f>IF('1'!$A$1=1,"квіт","Apr")</f>
        <v>квіт</v>
      </c>
      <c r="CN6" s="24" t="str">
        <f>IF('1'!$A$1=1,"трав","May")</f>
        <v>трав</v>
      </c>
      <c r="CO6" s="24" t="str">
        <f>IF('1'!$A$1=1,"черв","June")</f>
        <v>черв</v>
      </c>
      <c r="CP6" s="24" t="str">
        <f>IF('1'!$A$1=1,"лип","July")</f>
        <v>лип</v>
      </c>
      <c r="CQ6" s="24" t="str">
        <f>IF('1'!$A$1=1,"серп","Aug")</f>
        <v>серп</v>
      </c>
      <c r="CR6" s="24" t="str">
        <f>IF('1'!$A$1=1,"вер","Sept")</f>
        <v>вер</v>
      </c>
      <c r="CS6" s="24" t="str">
        <f>IF('1'!$A$1=1,"жовт","Oct")</f>
        <v>жовт</v>
      </c>
      <c r="CT6" s="24" t="str">
        <f>IF('1'!$A$1=1,"лист","Nov")</f>
        <v>лист</v>
      </c>
      <c r="CU6" s="24" t="str">
        <f>IF('1'!$A$1=1,"груд","Dec")</f>
        <v>груд</v>
      </c>
      <c r="CV6" s="24" t="str">
        <f>IF('1'!$A$1=1,"січ","Jan")</f>
        <v>січ</v>
      </c>
      <c r="CW6" s="24" t="str">
        <f>IF('1'!$A$1=1,"лют","Feb")</f>
        <v>лют</v>
      </c>
      <c r="CX6" s="24" t="str">
        <f>IF('1'!$A$1=1,"берез","Mar")</f>
        <v>берез</v>
      </c>
      <c r="CY6" s="24" t="str">
        <f>IF('1'!$A$1=1,"квіт","Apr")</f>
        <v>квіт</v>
      </c>
      <c r="CZ6" s="24" t="str">
        <f>IF('1'!$A$1=1,"трав","May")</f>
        <v>трав</v>
      </c>
      <c r="DA6" s="24" t="str">
        <f>IF('1'!$A$1=1,"черв","June")</f>
        <v>черв</v>
      </c>
      <c r="DB6" s="24" t="str">
        <f>IF('1'!$A$1=1,"лип","July")</f>
        <v>лип</v>
      </c>
      <c r="DC6" s="24" t="str">
        <f>IF('1'!$A$1=1,"серп","Aug")</f>
        <v>серп</v>
      </c>
      <c r="DD6" s="24" t="str">
        <f>IF('1'!$A$1=1,"вер","Sept")</f>
        <v>вер</v>
      </c>
      <c r="DE6" s="24" t="str">
        <f>IF('1'!$A$1=1,"жовт","Oct")</f>
        <v>жовт</v>
      </c>
      <c r="DF6" s="24" t="str">
        <f>IF('1'!$A$1=1,"лист","Nov")</f>
        <v>лист</v>
      </c>
      <c r="DG6" s="24" t="str">
        <f>IF('1'!$A$1=1,"груд","Dec")</f>
        <v>груд</v>
      </c>
      <c r="DH6" s="24" t="str">
        <f>IF('1'!$A$1=1,"січ","Jan")</f>
        <v>січ</v>
      </c>
      <c r="DI6" s="24" t="str">
        <f>IF('1'!$A$1=1,"лют","Feb")</f>
        <v>лют</v>
      </c>
      <c r="DJ6" s="24" t="str">
        <f>IF('1'!$A$1=1,"берез","Mar")</f>
        <v>берез</v>
      </c>
      <c r="DK6" s="24" t="str">
        <f>IF('1'!$A$1=1,"квіт","Apr")</f>
        <v>квіт</v>
      </c>
      <c r="DL6" s="24" t="str">
        <f>IF('1'!$A$1=1,"трав","May")</f>
        <v>трав</v>
      </c>
      <c r="DM6" s="24" t="str">
        <f>IF('1'!$A$1=1,"черв","June")</f>
        <v>черв</v>
      </c>
      <c r="DN6" s="24" t="str">
        <f>IF('1'!$A$1=1,"лип","July")</f>
        <v>лип</v>
      </c>
      <c r="DO6" s="24" t="str">
        <f>IF('1'!$A$1=1,"серп","Aug")</f>
        <v>серп</v>
      </c>
      <c r="DP6" s="24" t="str">
        <f>IF('1'!$A$1=1,"вер","Sept")</f>
        <v>вер</v>
      </c>
      <c r="DQ6" s="24" t="str">
        <f>IF('1'!$A$1=1,"жовт","Oct")</f>
        <v>жовт</v>
      </c>
      <c r="DR6" s="24" t="str">
        <f>IF('1'!$A$1=1,"лист","Nov")</f>
        <v>лист</v>
      </c>
      <c r="DS6" s="24" t="str">
        <f>IF('1'!$A$1=1,"груд","Dec")</f>
        <v>груд</v>
      </c>
      <c r="DT6" s="24" t="str">
        <f>IF('1'!$A$1=1,"січ*","Jan*")</f>
        <v>січ*</v>
      </c>
      <c r="DU6" s="24" t="str">
        <f>IF('1'!$A$1=1,"лют*","Feb*")</f>
        <v>лют*</v>
      </c>
      <c r="DV6" s="24" t="str">
        <f>IF('1'!$A$1=1,"берез*","Mar*")</f>
        <v>берез*</v>
      </c>
      <c r="DW6" s="332"/>
      <c r="DX6" s="333"/>
    </row>
    <row r="7" spans="1:128" x14ac:dyDescent="0.25">
      <c r="A7" s="296" t="str">
        <f>IF('1'!$A$1=1,B7,C7)</f>
        <v>РАХУНОК ПОТОЧНИХ ОПЕРАЦІЙ</v>
      </c>
      <c r="B7" s="297" t="s">
        <v>213</v>
      </c>
      <c r="C7" s="297"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-98198.10400000005</v>
      </c>
      <c r="DU7" s="180">
        <v>-103886.05299999996</v>
      </c>
      <c r="DV7" s="180">
        <v>-35980.065999999992</v>
      </c>
      <c r="DW7" s="280">
        <f>SUM(CV7:DG7)</f>
        <v>-349313.35678903229</v>
      </c>
      <c r="DX7" s="280">
        <f>SUM(DH7:DS7)</f>
        <v>-546860.13699999987</v>
      </c>
    </row>
    <row r="8" spans="1:128" x14ac:dyDescent="0.25">
      <c r="A8" s="175" t="str">
        <f>IF('1'!$A$1=1,B8,C8)</f>
        <v>Кредит</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252990.65999999997</v>
      </c>
      <c r="DU8" s="177">
        <v>236108.45300000004</v>
      </c>
      <c r="DV8" s="177">
        <v>350785.98300000001</v>
      </c>
      <c r="DW8" s="279">
        <f t="shared" ref="DW8:DW71" si="0">SUM(CV8:DG8)</f>
        <v>3217833.5542109678</v>
      </c>
      <c r="DX8" s="279">
        <f t="shared" ref="DX8:DX71" si="1">SUM(DH8:DS8)</f>
        <v>3549560.068</v>
      </c>
    </row>
    <row r="9" spans="1:128" x14ac:dyDescent="0.25">
      <c r="A9" s="175" t="str">
        <f>IF('1'!$A$1=1,B9,C9)</f>
        <v>Дебет</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351188.76400000002</v>
      </c>
      <c r="DU9" s="177">
        <v>339994.50599999999</v>
      </c>
      <c r="DV9" s="177">
        <v>386766.049</v>
      </c>
      <c r="DW9" s="279">
        <f t="shared" si="0"/>
        <v>3567146.9109999994</v>
      </c>
      <c r="DX9" s="279">
        <f t="shared" si="1"/>
        <v>4096420.2049999996</v>
      </c>
    </row>
    <row r="10" spans="1:128" x14ac:dyDescent="0.25">
      <c r="A10" s="178" t="str">
        <f>IF('1'!$A$1=1,B10,C10)</f>
        <v>Товари та послуги</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-134917.12200000003</v>
      </c>
      <c r="DU10" s="180">
        <v>-132097.38699999996</v>
      </c>
      <c r="DV10" s="180">
        <v>-165134.66700000002</v>
      </c>
      <c r="DW10" s="280">
        <f t="shared" si="0"/>
        <v>-1385818.8420000002</v>
      </c>
      <c r="DX10" s="280">
        <f t="shared" si="1"/>
        <v>-1449981.7469999997</v>
      </c>
    </row>
    <row r="11" spans="1:128" x14ac:dyDescent="0.25">
      <c r="A11" s="175" t="str">
        <f>IF('1'!$A$1=1,B11,C11)</f>
        <v>Кредит</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172268.32800000001</v>
      </c>
      <c r="DV11" s="177">
        <v>194378.56099999999</v>
      </c>
      <c r="DW11" s="279">
        <f t="shared" si="0"/>
        <v>1875743.781</v>
      </c>
      <c r="DX11" s="279">
        <f t="shared" si="1"/>
        <v>2252428.4669999997</v>
      </c>
    </row>
    <row r="12" spans="1:128" x14ac:dyDescent="0.25">
      <c r="A12" s="175" t="str">
        <f>IF('1'!$A$1=1,B12,C12)</f>
        <v>Дебет</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310343.06900000002</v>
      </c>
      <c r="DU12" s="177">
        <v>304365.71499999997</v>
      </c>
      <c r="DV12" s="177">
        <v>359513.228</v>
      </c>
      <c r="DW12" s="279">
        <f t="shared" si="0"/>
        <v>3261562.6229999992</v>
      </c>
      <c r="DX12" s="279">
        <f t="shared" si="1"/>
        <v>3702410.2140000002</v>
      </c>
    </row>
    <row r="13" spans="1:128" x14ac:dyDescent="0.25">
      <c r="A13" s="181" t="str">
        <f>IF('1'!$A$1=1,B13,C13)</f>
        <v>Товари</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-108472.693</v>
      </c>
      <c r="DU13" s="180">
        <v>-116304.04099999998</v>
      </c>
      <c r="DV13" s="180">
        <v>-145265.41099999999</v>
      </c>
      <c r="DW13" s="280">
        <f t="shared" si="0"/>
        <v>-1066045.0250000001</v>
      </c>
      <c r="DX13" s="280">
        <f t="shared" si="1"/>
        <v>-1228381.338</v>
      </c>
    </row>
    <row r="14" spans="1:128" x14ac:dyDescent="0.25">
      <c r="A14" s="175" t="str">
        <f>IF('1'!$A$1=1,B14,C14)</f>
        <v>Кредит</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120179.452</v>
      </c>
      <c r="DV14" s="177">
        <v>141366.226</v>
      </c>
      <c r="DW14" s="279">
        <f t="shared" si="0"/>
        <v>1268461.4509999999</v>
      </c>
      <c r="DX14" s="279">
        <f t="shared" si="1"/>
        <v>1560426.41</v>
      </c>
    </row>
    <row r="15" spans="1:128" x14ac:dyDescent="0.25">
      <c r="A15" s="175" t="str">
        <f>IF('1'!$A$1=1,B15,C15)</f>
        <v>Дебет</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232778.356</v>
      </c>
      <c r="DU15" s="177">
        <v>236483.49299999999</v>
      </c>
      <c r="DV15" s="177">
        <v>286631.63699999999</v>
      </c>
      <c r="DW15" s="279">
        <f t="shared" si="0"/>
        <v>2334506.4759999998</v>
      </c>
      <c r="DX15" s="279">
        <f t="shared" si="1"/>
        <v>2788807.7479999997</v>
      </c>
    </row>
    <row r="16" spans="1:128" x14ac:dyDescent="0.25">
      <c r="A16" s="181" t="str">
        <f>IF('1'!$A$1=1,B16,C16)</f>
        <v>Послуги</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-26444.428999999996</v>
      </c>
      <c r="DU16" s="180">
        <v>-15793.34599999999</v>
      </c>
      <c r="DV16" s="180">
        <v>-19869.256000000008</v>
      </c>
      <c r="DW16" s="280">
        <f t="shared" si="0"/>
        <v>-319773.81700000016</v>
      </c>
      <c r="DX16" s="280">
        <f t="shared" si="1"/>
        <v>-221600.40900000004</v>
      </c>
    </row>
    <row r="17" spans="1:128" x14ac:dyDescent="0.25">
      <c r="A17" s="175" t="str">
        <f>IF('1'!$A$1=1,B17,C17)</f>
        <v>Кредит</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177">
        <v>53012.334999999992</v>
      </c>
      <c r="DW17" s="279">
        <f t="shared" si="0"/>
        <v>607282.32999999996</v>
      </c>
      <c r="DX17" s="279">
        <f t="shared" si="1"/>
        <v>692002.05699999991</v>
      </c>
    </row>
    <row r="18" spans="1:128" x14ac:dyDescent="0.25">
      <c r="A18" s="175" t="str">
        <f>IF('1'!$A$1=1,B18,C18)</f>
        <v>Дебет</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77564.712999999989</v>
      </c>
      <c r="DU18" s="177">
        <v>67882.221999999994</v>
      </c>
      <c r="DV18" s="177">
        <v>72881.591</v>
      </c>
      <c r="DW18" s="279">
        <f t="shared" si="0"/>
        <v>927056.147</v>
      </c>
      <c r="DX18" s="279">
        <f t="shared" si="1"/>
        <v>913602.46600000013</v>
      </c>
    </row>
    <row r="19" spans="1:128" ht="26.4" x14ac:dyDescent="0.25">
      <c r="A19" s="183" t="str">
        <f>IF('1'!$A$1=1,B19,C19)</f>
        <v>Послуги з переробки матеріальних ресурсів, що належать іншим сторонам</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180">
        <v>2820.6869999999999</v>
      </c>
      <c r="DW19" s="280">
        <f t="shared" si="0"/>
        <v>29698.291000000005</v>
      </c>
      <c r="DX19" s="280">
        <f t="shared" si="1"/>
        <v>31676.636999999999</v>
      </c>
    </row>
    <row r="20" spans="1:128" x14ac:dyDescent="0.25">
      <c r="A20" s="175" t="str">
        <f>IF('1'!$A$1=1,B20,C20)</f>
        <v>Кредит</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177">
        <v>2862.1680000000001</v>
      </c>
      <c r="DW20" s="279">
        <f t="shared" si="0"/>
        <v>30137.178000000004</v>
      </c>
      <c r="DX20" s="279">
        <f t="shared" si="1"/>
        <v>32286.736000000004</v>
      </c>
    </row>
    <row r="21" spans="1:128" x14ac:dyDescent="0.25">
      <c r="A21" s="175" t="str">
        <f>IF('1'!$A$1=1,B21,C21)</f>
        <v>Дебет</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177">
        <v>41.481000000000002</v>
      </c>
      <c r="DW21" s="279">
        <f t="shared" si="0"/>
        <v>438.887</v>
      </c>
      <c r="DX21" s="279">
        <f t="shared" si="1"/>
        <v>610.09900000000005</v>
      </c>
    </row>
    <row r="22" spans="1:128" outlineLevel="1" x14ac:dyDescent="0.25">
      <c r="A22" s="185" t="str">
        <f>IF('1'!$A$1=1,B22,C22)</f>
        <v>Товари для переробки в країні</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279"/>
      <c r="DX22" s="279"/>
    </row>
    <row r="23" spans="1:128" outlineLevel="1" x14ac:dyDescent="0.25">
      <c r="A23" s="175" t="str">
        <f>IF('1'!$A$1=1,B23,C23)</f>
        <v>Кредит</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9167.6419999999998</v>
      </c>
      <c r="DV23" s="177">
        <v>9872.4069999999992</v>
      </c>
      <c r="DW23" s="279">
        <f t="shared" si="0"/>
        <v>50640.781999999999</v>
      </c>
      <c r="DX23" s="279">
        <f t="shared" si="1"/>
        <v>106241.77399999999</v>
      </c>
    </row>
    <row r="24" spans="1:128" outlineLevel="1" x14ac:dyDescent="0.25">
      <c r="A24" s="175" t="str">
        <f>IF('1'!$A$1=1,B24,C24)</f>
        <v>Дебет</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177">
        <v>7217.6419999999998</v>
      </c>
      <c r="DW24" s="279">
        <f t="shared" si="0"/>
        <v>69958.75499999999</v>
      </c>
      <c r="DX24" s="279">
        <f t="shared" si="1"/>
        <v>77086.67</v>
      </c>
    </row>
    <row r="25" spans="1:128" outlineLevel="1" x14ac:dyDescent="0.25">
      <c r="A25" s="187" t="str">
        <f>IF('1'!$A$1=1,B25,C25)</f>
        <v>Товари для переробки за кордоном</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279"/>
      <c r="DX25" s="279"/>
    </row>
    <row r="26" spans="1:128" outlineLevel="1" x14ac:dyDescent="0.25">
      <c r="A26" s="175" t="str">
        <f>IF('1'!$A$1=1,B26,C26)</f>
        <v>Кредит</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177">
        <v>539.24900000000002</v>
      </c>
      <c r="DW26" s="279">
        <f t="shared" si="0"/>
        <v>4461.5540000000001</v>
      </c>
      <c r="DX26" s="279">
        <f t="shared" si="1"/>
        <v>8038.4789999999994</v>
      </c>
    </row>
    <row r="27" spans="1:128" outlineLevel="1" x14ac:dyDescent="0.25">
      <c r="A27" s="175" t="str">
        <f>IF('1'!$A$1=1,B27,C27)</f>
        <v>Дебет</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250.02699999999999</v>
      </c>
      <c r="DV27" s="177">
        <v>290.36500000000001</v>
      </c>
      <c r="DW27" s="279">
        <f t="shared" si="0"/>
        <v>147.32600000000002</v>
      </c>
      <c r="DX27" s="279">
        <f t="shared" si="1"/>
        <v>17268.852999999999</v>
      </c>
    </row>
    <row r="28" spans="1:128" ht="39.6" x14ac:dyDescent="0.25">
      <c r="A28" s="189" t="str">
        <f>IF('1'!$A$1=1,B28,C28)</f>
        <v>Послуги з ремонту та технічного обслуговування, не віднесені до іншіх категорій</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177">
        <v>82.961000000000013</v>
      </c>
      <c r="DW28" s="279">
        <f t="shared" si="0"/>
        <v>-2267.6280000000002</v>
      </c>
      <c r="DX28" s="279">
        <f t="shared" si="1"/>
        <v>-980.08000000000027</v>
      </c>
    </row>
    <row r="29" spans="1:128" x14ac:dyDescent="0.25">
      <c r="A29" s="175" t="str">
        <f>IF('1'!$A$1=1,B29,C29)</f>
        <v>Кредит</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177">
        <v>788.13300000000004</v>
      </c>
      <c r="DW29" s="279">
        <f t="shared" si="0"/>
        <v>4315.8450000000003</v>
      </c>
      <c r="DX29" s="279">
        <f t="shared" si="1"/>
        <v>6545.8759999999993</v>
      </c>
    </row>
    <row r="30" spans="1:128" x14ac:dyDescent="0.25">
      <c r="A30" s="175" t="str">
        <f>IF('1'!$A$1=1,B30,C30)</f>
        <v>Дебет</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177">
        <v>705.17200000000003</v>
      </c>
      <c r="DW30" s="279">
        <f t="shared" si="0"/>
        <v>6583.473</v>
      </c>
      <c r="DX30" s="279">
        <f t="shared" si="1"/>
        <v>7525.9560000000001</v>
      </c>
    </row>
    <row r="31" spans="1:128" x14ac:dyDescent="0.25">
      <c r="A31" s="191" t="str">
        <f>IF('1'!$A$1=1,B31,C31)</f>
        <v>Транспорт</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180">
        <v>-4438.4359999999997</v>
      </c>
      <c r="DW31" s="280">
        <f t="shared" si="0"/>
        <v>31077.980999999992</v>
      </c>
      <c r="DX31" s="280">
        <f t="shared" si="1"/>
        <v>31035.039999999997</v>
      </c>
    </row>
    <row r="32" spans="1:128" x14ac:dyDescent="0.25">
      <c r="A32" s="175" t="str">
        <f>IF('1'!$A$1=1,B32,C32)</f>
        <v>Кредит</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177">
        <v>8835.389000000001</v>
      </c>
      <c r="DW32" s="279">
        <f t="shared" si="0"/>
        <v>138580.921</v>
      </c>
      <c r="DX32" s="279">
        <f t="shared" si="1"/>
        <v>164841.91099999999</v>
      </c>
    </row>
    <row r="33" spans="1:128" x14ac:dyDescent="0.25">
      <c r="A33" s="175" t="str">
        <f>IF('1'!$A$1=1,B33,C33)</f>
        <v>Дебет</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177">
        <v>13273.825000000001</v>
      </c>
      <c r="DW33" s="279">
        <f t="shared" si="0"/>
        <v>107502.94</v>
      </c>
      <c r="DX33" s="279">
        <f t="shared" si="1"/>
        <v>133806.87099999998</v>
      </c>
    </row>
    <row r="34" spans="1:128" x14ac:dyDescent="0.25">
      <c r="A34" s="185" t="str">
        <f>IF('1'!$A$1=1,B34,C34)</f>
        <v>Усі види транспорту</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v>0</v>
      </c>
      <c r="DU34" s="177">
        <v>0</v>
      </c>
      <c r="DV34" s="177">
        <v>0</v>
      </c>
      <c r="DW34" s="279"/>
      <c r="DX34" s="279"/>
    </row>
    <row r="35" spans="1:128" x14ac:dyDescent="0.25">
      <c r="A35" s="193" t="str">
        <f>IF('1'!$A$1=1,B35,C35)</f>
        <v>Пасажирський</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177">
        <v>-207.404</v>
      </c>
      <c r="DW35" s="279">
        <f t="shared" si="0"/>
        <v>-2048.7919999999999</v>
      </c>
      <c r="DX35" s="279">
        <f t="shared" si="1"/>
        <v>-1533.7080000000003</v>
      </c>
    </row>
    <row r="36" spans="1:128" x14ac:dyDescent="0.25">
      <c r="A36" s="175" t="str">
        <f>IF('1'!$A$1=1,B36,C36)</f>
        <v>Кредит</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177">
        <v>456.28800000000001</v>
      </c>
      <c r="DW36" s="279">
        <f t="shared" si="0"/>
        <v>1865.2660000000003</v>
      </c>
      <c r="DX36" s="279">
        <f t="shared" si="1"/>
        <v>5065.9219999999996</v>
      </c>
    </row>
    <row r="37" spans="1:128" x14ac:dyDescent="0.25">
      <c r="A37" s="175" t="str">
        <f>IF('1'!$A$1=1,B37,C37)</f>
        <v>Дебет</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177">
        <v>663.69200000000001</v>
      </c>
      <c r="DW37" s="279">
        <f t="shared" si="0"/>
        <v>3914.0579999999995</v>
      </c>
      <c r="DX37" s="279">
        <f t="shared" si="1"/>
        <v>6599.63</v>
      </c>
    </row>
    <row r="38" spans="1:128" x14ac:dyDescent="0.25">
      <c r="A38" s="193" t="str">
        <f>IF('1'!$A$1=1,B38,C38)</f>
        <v>Вантажний</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177">
        <v>-2281.4379999999992</v>
      </c>
      <c r="DW38" s="279">
        <f t="shared" si="0"/>
        <v>24067.475999999999</v>
      </c>
      <c r="DX38" s="279">
        <f t="shared" si="1"/>
        <v>22276.298999999995</v>
      </c>
    </row>
    <row r="39" spans="1:128" x14ac:dyDescent="0.25">
      <c r="A39" s="175" t="str">
        <f>IF('1'!$A$1=1,B39,C39)</f>
        <v>Кредит</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177">
        <v>5807.2980000000007</v>
      </c>
      <c r="DW39" s="279">
        <f t="shared" si="0"/>
        <v>93338.78</v>
      </c>
      <c r="DX39" s="279">
        <f t="shared" si="1"/>
        <v>106234.049</v>
      </c>
    </row>
    <row r="40" spans="1:128" x14ac:dyDescent="0.25">
      <c r="A40" s="175" t="str">
        <f>IF('1'!$A$1=1,B40,C40)</f>
        <v>Дебет</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177">
        <v>8088.7359999999999</v>
      </c>
      <c r="DW40" s="279">
        <f t="shared" si="0"/>
        <v>69271.304000000004</v>
      </c>
      <c r="DX40" s="279">
        <f t="shared" si="1"/>
        <v>83957.750000000015</v>
      </c>
    </row>
    <row r="41" spans="1:128" x14ac:dyDescent="0.25">
      <c r="A41" s="193" t="str">
        <f>IF('1'!$A$1=1,B41,C41)</f>
        <v>Інший</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177">
        <v>-1119.98</v>
      </c>
      <c r="DW41" s="279">
        <f t="shared" si="0"/>
        <v>14949.844000000001</v>
      </c>
      <c r="DX41" s="279">
        <f t="shared" si="1"/>
        <v>18213.507000000001</v>
      </c>
    </row>
    <row r="42" spans="1:128" x14ac:dyDescent="0.25">
      <c r="A42" s="175" t="str">
        <f>IF('1'!$A$1=1,B42,C42)</f>
        <v>Кредит</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177">
        <v>2405.88</v>
      </c>
      <c r="DW42" s="279">
        <f t="shared" si="0"/>
        <v>41074.616999999998</v>
      </c>
      <c r="DX42" s="279">
        <f t="shared" si="1"/>
        <v>51250.452000000005</v>
      </c>
    </row>
    <row r="43" spans="1:128" x14ac:dyDescent="0.25">
      <c r="A43" s="175" t="str">
        <f>IF('1'!$A$1=1,B43,C43)</f>
        <v>Дебет</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177">
        <v>3525.86</v>
      </c>
      <c r="DW43" s="279">
        <f t="shared" si="0"/>
        <v>26124.773000000001</v>
      </c>
      <c r="DX43" s="279">
        <f t="shared" si="1"/>
        <v>33036.945</v>
      </c>
    </row>
    <row r="44" spans="1:128" x14ac:dyDescent="0.25">
      <c r="A44" s="195" t="str">
        <f>IF('1'!$A$1=1,B44,C44)</f>
        <v>Морський транспорт</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180">
        <v>-5351.0110000000004</v>
      </c>
      <c r="DW44" s="280">
        <f t="shared" si="0"/>
        <v>-29700.702000000005</v>
      </c>
      <c r="DX44" s="280">
        <f t="shared" si="1"/>
        <v>-38392.31900000001</v>
      </c>
    </row>
    <row r="45" spans="1:128" x14ac:dyDescent="0.25">
      <c r="A45" s="175" t="str">
        <f>IF('1'!$A$1=1,B45,C45)</f>
        <v>Кредит</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177">
        <v>1285.9010000000001</v>
      </c>
      <c r="DW45" s="279">
        <f t="shared" si="0"/>
        <v>14740.572999999999</v>
      </c>
      <c r="DX45" s="279">
        <f t="shared" si="1"/>
        <v>20158.447999999997</v>
      </c>
    </row>
    <row r="46" spans="1:128" x14ac:dyDescent="0.25">
      <c r="A46" s="175" t="str">
        <f>IF('1'!$A$1=1,B46,C46)</f>
        <v>Дебет</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177">
        <v>6636.9120000000003</v>
      </c>
      <c r="DW46" s="279">
        <f t="shared" si="0"/>
        <v>44441.274999999994</v>
      </c>
      <c r="DX46" s="279">
        <f t="shared" si="1"/>
        <v>58550.767</v>
      </c>
    </row>
    <row r="47" spans="1:128" x14ac:dyDescent="0.25">
      <c r="A47" s="193" t="str">
        <f>IF('1'!$A$1=1,B47,C47)</f>
        <v>Пасажирський</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177">
        <v>0</v>
      </c>
      <c r="DW47" s="279">
        <f t="shared" si="0"/>
        <v>0</v>
      </c>
      <c r="DX47" s="279">
        <f t="shared" si="1"/>
        <v>0</v>
      </c>
    </row>
    <row r="48" spans="1:128" x14ac:dyDescent="0.25">
      <c r="A48" s="175" t="str">
        <f>IF('1'!$A$1=1,B48,C48)</f>
        <v>Кредит</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177">
        <v>0</v>
      </c>
      <c r="DW48" s="279">
        <f t="shared" si="0"/>
        <v>0</v>
      </c>
      <c r="DX48" s="279">
        <f t="shared" si="1"/>
        <v>0</v>
      </c>
    </row>
    <row r="49" spans="1:128" x14ac:dyDescent="0.25">
      <c r="A49" s="175" t="str">
        <f>IF('1'!$A$1=1,B49,C49)</f>
        <v>Дебет</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177">
        <v>0</v>
      </c>
      <c r="DW49" s="279">
        <f t="shared" si="0"/>
        <v>0</v>
      </c>
      <c r="DX49" s="279">
        <f t="shared" si="1"/>
        <v>0</v>
      </c>
    </row>
    <row r="50" spans="1:128" x14ac:dyDescent="0.25">
      <c r="A50" s="193" t="str">
        <f>IF('1'!$A$1=1,B50,C50)</f>
        <v>Вантажний</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177">
        <v>-5682.8559999999998</v>
      </c>
      <c r="DW50" s="279">
        <f t="shared" si="0"/>
        <v>-36829.915999999997</v>
      </c>
      <c r="DX50" s="279">
        <f t="shared" si="1"/>
        <v>-49357.294999999998</v>
      </c>
    </row>
    <row r="51" spans="1:128" x14ac:dyDescent="0.25">
      <c r="A51" s="175" t="str">
        <f>IF('1'!$A$1=1,B51,C51)</f>
        <v>Кредит</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177">
        <v>82.960999999999999</v>
      </c>
      <c r="DW51" s="279">
        <f t="shared" si="0"/>
        <v>951.43399999999997</v>
      </c>
      <c r="DX51" s="279">
        <f t="shared" si="1"/>
        <v>761.46299999999997</v>
      </c>
    </row>
    <row r="52" spans="1:128" x14ac:dyDescent="0.25">
      <c r="A52" s="175" t="str">
        <f>IF('1'!$A$1=1,B52,C52)</f>
        <v>Дебет</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177">
        <v>5765.817</v>
      </c>
      <c r="DW52" s="279">
        <f t="shared" si="0"/>
        <v>37781.350000000006</v>
      </c>
      <c r="DX52" s="279">
        <f t="shared" si="1"/>
        <v>50118.758000000002</v>
      </c>
    </row>
    <row r="53" spans="1:128" x14ac:dyDescent="0.25">
      <c r="A53" s="193" t="str">
        <f>IF('1'!$A$1=1,B53,C53)</f>
        <v>Інший</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177">
        <v>331.84500000000003</v>
      </c>
      <c r="DW53" s="279">
        <f t="shared" si="0"/>
        <v>7129.2139999999999</v>
      </c>
      <c r="DX53" s="279">
        <f t="shared" si="1"/>
        <v>10964.975999999999</v>
      </c>
    </row>
    <row r="54" spans="1:128" x14ac:dyDescent="0.25">
      <c r="A54" s="175" t="str">
        <f>IF('1'!$A$1=1,B54,C54)</f>
        <v>Кредит</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177">
        <v>1202.94</v>
      </c>
      <c r="DW54" s="279">
        <f t="shared" si="0"/>
        <v>13789.138999999999</v>
      </c>
      <c r="DX54" s="279">
        <f t="shared" si="1"/>
        <v>19396.985000000001</v>
      </c>
    </row>
    <row r="55" spans="1:128" x14ac:dyDescent="0.25">
      <c r="A55" s="175" t="str">
        <f>IF('1'!$A$1=1,B55,C55)</f>
        <v>Дебет</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177">
        <v>871.09500000000003</v>
      </c>
      <c r="DW55" s="279">
        <f t="shared" si="0"/>
        <v>6659.9250000000002</v>
      </c>
      <c r="DX55" s="279">
        <f t="shared" si="1"/>
        <v>8432.009</v>
      </c>
    </row>
    <row r="56" spans="1:128" x14ac:dyDescent="0.25">
      <c r="A56" s="195" t="str">
        <f>IF('1'!$A$1=1,B56,C56)</f>
        <v>Повітряний транспорт</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180">
        <v>248.88400000000001</v>
      </c>
      <c r="DW56" s="280">
        <f t="shared" si="0"/>
        <v>5889.308</v>
      </c>
      <c r="DX56" s="280">
        <f t="shared" si="1"/>
        <v>5918.1050000000005</v>
      </c>
    </row>
    <row r="57" spans="1:128" x14ac:dyDescent="0.25">
      <c r="A57" s="175" t="str">
        <f>IF('1'!$A$1=1,B57,C57)</f>
        <v>Кредит</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177">
        <v>1783.67</v>
      </c>
      <c r="DW57" s="279">
        <f t="shared" si="0"/>
        <v>14227.500999999998</v>
      </c>
      <c r="DX57" s="279">
        <f t="shared" si="1"/>
        <v>20146.303000000004</v>
      </c>
    </row>
    <row r="58" spans="1:128" x14ac:dyDescent="0.25">
      <c r="A58" s="175" t="str">
        <f>IF('1'!$A$1=1,B58,C58)</f>
        <v>Дебет</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177">
        <v>1534.7860000000001</v>
      </c>
      <c r="DW58" s="279">
        <f t="shared" si="0"/>
        <v>8338.1929999999993</v>
      </c>
      <c r="DX58" s="279">
        <f t="shared" si="1"/>
        <v>14228.198</v>
      </c>
    </row>
    <row r="59" spans="1:128" x14ac:dyDescent="0.25">
      <c r="A59" s="193" t="str">
        <f>IF('1'!$A$1=1,B59,C59)</f>
        <v>Пасажирський</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177">
        <v>-248.88499999999999</v>
      </c>
      <c r="DW59" s="279">
        <f t="shared" si="0"/>
        <v>-1790.3120000000001</v>
      </c>
      <c r="DX59" s="279">
        <f t="shared" si="1"/>
        <v>-1006.5730000000001</v>
      </c>
    </row>
    <row r="60" spans="1:128" x14ac:dyDescent="0.25">
      <c r="A60" s="175" t="str">
        <f>IF('1'!$A$1=1,B60,C60)</f>
        <v>Кредит</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177">
        <v>373.32600000000002</v>
      </c>
      <c r="DW60" s="279">
        <f t="shared" si="0"/>
        <v>805.22400000000005</v>
      </c>
      <c r="DX60" s="279">
        <f t="shared" si="1"/>
        <v>4540.42</v>
      </c>
    </row>
    <row r="61" spans="1:128" x14ac:dyDescent="0.25">
      <c r="A61" s="175" t="str">
        <f>IF('1'!$A$1=1,B61,C61)</f>
        <v>Дебет</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177">
        <v>622.21100000000001</v>
      </c>
      <c r="DW61" s="279">
        <f t="shared" si="0"/>
        <v>2595.5360000000001</v>
      </c>
      <c r="DX61" s="279">
        <f t="shared" si="1"/>
        <v>5546.9929999999995</v>
      </c>
    </row>
    <row r="62" spans="1:128" x14ac:dyDescent="0.25">
      <c r="A62" s="193" t="str">
        <f>IF('1'!$A$1=1,B62,C62)</f>
        <v>Вантажний</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177">
        <v>539.24900000000002</v>
      </c>
      <c r="DW62" s="279">
        <f t="shared" si="0"/>
        <v>8484.7160000000003</v>
      </c>
      <c r="DX62" s="279">
        <f t="shared" si="1"/>
        <v>7857.3630000000012</v>
      </c>
    </row>
    <row r="63" spans="1:128" x14ac:dyDescent="0.25">
      <c r="A63" s="175" t="str">
        <f>IF('1'!$A$1=1,B63,C63)</f>
        <v>Кредит</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177">
        <v>1202.94</v>
      </c>
      <c r="DW63" s="279">
        <f t="shared" si="0"/>
        <v>12581.009999999998</v>
      </c>
      <c r="DX63" s="279">
        <f t="shared" si="1"/>
        <v>14481.728999999999</v>
      </c>
    </row>
    <row r="64" spans="1:128" x14ac:dyDescent="0.25">
      <c r="A64" s="175" t="str">
        <f>IF('1'!$A$1=1,B64,C64)</f>
        <v>Дебет</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177">
        <v>663.69100000000003</v>
      </c>
      <c r="DW64" s="279">
        <f t="shared" si="0"/>
        <v>4096.2939999999999</v>
      </c>
      <c r="DX64" s="279">
        <f t="shared" si="1"/>
        <v>6624.366</v>
      </c>
    </row>
    <row r="65" spans="1:128" x14ac:dyDescent="0.25">
      <c r="A65" s="193" t="str">
        <f>IF('1'!$A$1=1,B65,C65)</f>
        <v>Інший</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177">
        <v>-41.47999999999999</v>
      </c>
      <c r="DW65" s="279">
        <f t="shared" si="0"/>
        <v>-805.09599999999989</v>
      </c>
      <c r="DX65" s="279">
        <f t="shared" si="1"/>
        <v>-932.68500000000006</v>
      </c>
    </row>
    <row r="66" spans="1:128" x14ac:dyDescent="0.25">
      <c r="A66" s="175" t="str">
        <f>IF('1'!$A$1=1,B66,C66)</f>
        <v>Кредит</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177">
        <v>207.404</v>
      </c>
      <c r="DW66" s="279">
        <f t="shared" si="0"/>
        <v>841.26700000000005</v>
      </c>
      <c r="DX66" s="279">
        <f t="shared" si="1"/>
        <v>1124.1540000000002</v>
      </c>
    </row>
    <row r="67" spans="1:128" x14ac:dyDescent="0.25">
      <c r="A67" s="175" t="str">
        <f>IF('1'!$A$1=1,B67,C67)</f>
        <v>Дебет</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177">
        <v>248.88399999999999</v>
      </c>
      <c r="DW67" s="279">
        <f t="shared" si="0"/>
        <v>1646.3630000000003</v>
      </c>
      <c r="DX67" s="279">
        <f t="shared" si="1"/>
        <v>2056.8389999999999</v>
      </c>
    </row>
    <row r="68" spans="1:128" x14ac:dyDescent="0.25">
      <c r="A68" s="195" t="str">
        <f>IF('1'!$A$1=1,B68,C68)</f>
        <v>Залізничний транспорт</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180">
        <v>-248.88400000000001</v>
      </c>
      <c r="DW68" s="280">
        <f t="shared" si="0"/>
        <v>-1868.539</v>
      </c>
      <c r="DX68" s="280">
        <f t="shared" si="1"/>
        <v>-2506.913</v>
      </c>
    </row>
    <row r="69" spans="1:128" x14ac:dyDescent="0.25">
      <c r="A69" s="175" t="str">
        <f>IF('1'!$A$1=1,B69,C69)</f>
        <v>Кредит</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177">
        <v>954.05600000000004</v>
      </c>
      <c r="DW69" s="279">
        <f t="shared" si="0"/>
        <v>12911.542000000001</v>
      </c>
      <c r="DX69" s="279">
        <f t="shared" si="1"/>
        <v>14142.645999999999</v>
      </c>
    </row>
    <row r="70" spans="1:128" x14ac:dyDescent="0.25">
      <c r="A70" s="175" t="str">
        <f>IF('1'!$A$1=1,B70,C70)</f>
        <v>Дебет</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177">
        <v>1202.94</v>
      </c>
      <c r="DW70" s="279">
        <f t="shared" si="0"/>
        <v>14780.081</v>
      </c>
      <c r="DX70" s="279">
        <f t="shared" si="1"/>
        <v>16649.559000000001</v>
      </c>
    </row>
    <row r="71" spans="1:128" x14ac:dyDescent="0.25">
      <c r="A71" s="193" t="str">
        <f>IF('1'!$A$1=1,B71,C71)</f>
        <v>Пасажирський</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177">
        <v>41.481000000000002</v>
      </c>
      <c r="DW71" s="279">
        <f t="shared" si="0"/>
        <v>-183.89299999999997</v>
      </c>
      <c r="DX71" s="279">
        <f t="shared" si="1"/>
        <v>-330.26100000000002</v>
      </c>
    </row>
    <row r="72" spans="1:128" x14ac:dyDescent="0.25">
      <c r="A72" s="175" t="str">
        <f>IF('1'!$A$1=1,B72,C72)</f>
        <v>Кредит</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177">
        <v>41.481000000000002</v>
      </c>
      <c r="DW72" s="279">
        <f t="shared" ref="DW72:DW135" si="2">SUM(CV72:DG72)</f>
        <v>183.37</v>
      </c>
      <c r="DX72" s="279">
        <f t="shared" ref="DX72:DX135" si="3">SUM(DH72:DS72)</f>
        <v>82.998999999999995</v>
      </c>
    </row>
    <row r="73" spans="1:128" x14ac:dyDescent="0.25">
      <c r="A73" s="175" t="str">
        <f>IF('1'!$A$1=1,B73,C73)</f>
        <v>Дебет</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177">
        <v>0</v>
      </c>
      <c r="DW73" s="279">
        <f t="shared" si="2"/>
        <v>367.26299999999998</v>
      </c>
      <c r="DX73" s="279">
        <f t="shared" si="3"/>
        <v>413.26000000000005</v>
      </c>
    </row>
    <row r="74" spans="1:128" x14ac:dyDescent="0.25">
      <c r="A74" s="193" t="str">
        <f>IF('1'!$A$1=1,B74,C74)</f>
        <v>Вантажний</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177">
        <v>331.84600000000006</v>
      </c>
      <c r="DW74" s="279">
        <f t="shared" si="2"/>
        <v>-2193.9170000000004</v>
      </c>
      <c r="DX74" s="279">
        <f t="shared" si="3"/>
        <v>-2322.7939999999999</v>
      </c>
    </row>
    <row r="75" spans="1:128" x14ac:dyDescent="0.25">
      <c r="A75" s="175" t="str">
        <f>IF('1'!$A$1=1,B75,C75)</f>
        <v>Кредит</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177">
        <v>829.61400000000003</v>
      </c>
      <c r="DW75" s="279">
        <f t="shared" si="2"/>
        <v>6620.1540000000005</v>
      </c>
      <c r="DX75" s="279">
        <f t="shared" si="3"/>
        <v>7345.0410000000011</v>
      </c>
    </row>
    <row r="76" spans="1:128" x14ac:dyDescent="0.25">
      <c r="A76" s="175" t="str">
        <f>IF('1'!$A$1=1,B76,C76)</f>
        <v>Дебет</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177">
        <v>497.76799999999997</v>
      </c>
      <c r="DW76" s="279">
        <f t="shared" si="2"/>
        <v>8814.0710000000017</v>
      </c>
      <c r="DX76" s="279">
        <f t="shared" si="3"/>
        <v>9667.8349999999991</v>
      </c>
    </row>
    <row r="77" spans="1:128" x14ac:dyDescent="0.25">
      <c r="A77" s="193" t="str">
        <f>IF('1'!$A$1=1,B77,C77)</f>
        <v>Інший</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177">
        <v>-622.21100000000001</v>
      </c>
      <c r="DW77" s="279">
        <f t="shared" si="2"/>
        <v>509.27099999999996</v>
      </c>
      <c r="DX77" s="279">
        <f t="shared" si="3"/>
        <v>146.14200000000017</v>
      </c>
    </row>
    <row r="78" spans="1:128" x14ac:dyDescent="0.25">
      <c r="A78" s="175" t="str">
        <f>IF('1'!$A$1=1,B78,C78)</f>
        <v>Кредит</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177">
        <v>82.960999999999999</v>
      </c>
      <c r="DW78" s="279">
        <f t="shared" si="2"/>
        <v>6108.018</v>
      </c>
      <c r="DX78" s="279">
        <f t="shared" si="3"/>
        <v>6714.6059999999998</v>
      </c>
    </row>
    <row r="79" spans="1:128" x14ac:dyDescent="0.25">
      <c r="A79" s="175" t="str">
        <f>IF('1'!$A$1=1,B79,C79)</f>
        <v>Дебет</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177">
        <v>705.17200000000003</v>
      </c>
      <c r="DW79" s="279">
        <f t="shared" si="2"/>
        <v>5598.7469999999994</v>
      </c>
      <c r="DX79" s="279">
        <f t="shared" si="3"/>
        <v>6568.4639999999999</v>
      </c>
    </row>
    <row r="80" spans="1:128" x14ac:dyDescent="0.25">
      <c r="A80" s="195" t="str">
        <f>IF('1'!$A$1=1,B80,C80)</f>
        <v>Автомобільний транспорт</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180">
        <v>580.72899999999981</v>
      </c>
      <c r="DW80" s="280">
        <f t="shared" si="2"/>
        <v>399.70400000000041</v>
      </c>
      <c r="DX80" s="280">
        <f t="shared" si="3"/>
        <v>6255.6750000000029</v>
      </c>
    </row>
    <row r="81" spans="1:128" x14ac:dyDescent="0.25">
      <c r="A81" s="175" t="str">
        <f>IF('1'!$A$1=1,B81,C81)</f>
        <v>Кредит</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177">
        <v>2779.2069999999999</v>
      </c>
      <c r="DW81" s="279">
        <f t="shared" si="2"/>
        <v>25820.019000000004</v>
      </c>
      <c r="DX81" s="279">
        <f t="shared" si="3"/>
        <v>32149.309000000001</v>
      </c>
    </row>
    <row r="82" spans="1:128" x14ac:dyDescent="0.25">
      <c r="A82" s="175" t="str">
        <f>IF('1'!$A$1=1,B82,C82)</f>
        <v>Дебет</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177">
        <v>2198.4780000000001</v>
      </c>
      <c r="DW82" s="279">
        <f t="shared" si="2"/>
        <v>25420.314999999999</v>
      </c>
      <c r="DX82" s="279">
        <f t="shared" si="3"/>
        <v>25893.633999999998</v>
      </c>
    </row>
    <row r="83" spans="1:128" x14ac:dyDescent="0.25">
      <c r="A83" s="193" t="str">
        <f>IF('1'!$A$1=1,B83,C83)</f>
        <v>Пасажирський</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177">
        <v>0</v>
      </c>
      <c r="DW83" s="279">
        <f t="shared" si="2"/>
        <v>-111.15599999999998</v>
      </c>
      <c r="DX83" s="279">
        <f t="shared" si="3"/>
        <v>-196.87400000000002</v>
      </c>
    </row>
    <row r="84" spans="1:128" x14ac:dyDescent="0.25">
      <c r="A84" s="175" t="str">
        <f>IF('1'!$A$1=1,B84,C84)</f>
        <v>Кредит</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177">
        <v>41.481000000000002</v>
      </c>
      <c r="DW84" s="279">
        <f t="shared" si="2"/>
        <v>840.10299999999995</v>
      </c>
      <c r="DX84" s="279">
        <f t="shared" si="3"/>
        <v>442.5030000000001</v>
      </c>
    </row>
    <row r="85" spans="1:128" x14ac:dyDescent="0.25">
      <c r="A85" s="175" t="str">
        <f>IF('1'!$A$1=1,B85,C85)</f>
        <v>Дебет</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177">
        <v>41.481000000000002</v>
      </c>
      <c r="DW85" s="279">
        <f t="shared" si="2"/>
        <v>951.25900000000001</v>
      </c>
      <c r="DX85" s="279">
        <f t="shared" si="3"/>
        <v>639.37699999999995</v>
      </c>
    </row>
    <row r="86" spans="1:128" x14ac:dyDescent="0.25">
      <c r="A86" s="193" t="str">
        <f>IF('1'!$A$1=1,B86,C86)</f>
        <v>Вантажний</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177">
        <v>1493.3049999999998</v>
      </c>
      <c r="DW86" s="279">
        <f t="shared" si="2"/>
        <v>-2852.7269999999999</v>
      </c>
      <c r="DX86" s="279">
        <f t="shared" si="3"/>
        <v>4278.8490000000002</v>
      </c>
    </row>
    <row r="87" spans="1:128" x14ac:dyDescent="0.25">
      <c r="A87" s="175" t="str">
        <f>IF('1'!$A$1=1,B87,C87)</f>
        <v>Кредит</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177">
        <v>2654.7649999999999</v>
      </c>
      <c r="DW87" s="279">
        <f t="shared" si="2"/>
        <v>15214.787</v>
      </c>
      <c r="DX87" s="279">
        <f t="shared" si="3"/>
        <v>21387.747000000003</v>
      </c>
    </row>
    <row r="88" spans="1:128" x14ac:dyDescent="0.25">
      <c r="A88" s="175" t="str">
        <f>IF('1'!$A$1=1,B88,C88)</f>
        <v>Дебет</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177">
        <v>1161.46</v>
      </c>
      <c r="DW88" s="279">
        <f t="shared" si="2"/>
        <v>18067.514000000003</v>
      </c>
      <c r="DX88" s="279">
        <f t="shared" si="3"/>
        <v>17108.898000000001</v>
      </c>
    </row>
    <row r="89" spans="1:128" x14ac:dyDescent="0.25">
      <c r="A89" s="193" t="str">
        <f>IF('1'!$A$1=1,B89,C89)</f>
        <v>Інший</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177">
        <v>-912.57600000000002</v>
      </c>
      <c r="DW89" s="279">
        <f t="shared" si="2"/>
        <v>3363.5870000000004</v>
      </c>
      <c r="DX89" s="279">
        <f t="shared" si="3"/>
        <v>2173.6999999999998</v>
      </c>
    </row>
    <row r="90" spans="1:128" x14ac:dyDescent="0.25">
      <c r="A90" s="175" t="str">
        <f>IF('1'!$A$1=1,B90,C90)</f>
        <v>Кредит</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177">
        <v>82.960999999999999</v>
      </c>
      <c r="DW90" s="279">
        <f t="shared" si="2"/>
        <v>9765.128999999999</v>
      </c>
      <c r="DX90" s="279">
        <f t="shared" si="3"/>
        <v>10319.059000000001</v>
      </c>
    </row>
    <row r="91" spans="1:128" x14ac:dyDescent="0.25">
      <c r="A91" s="175" t="str">
        <f>IF('1'!$A$1=1,B91,C91)</f>
        <v>Дебет</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177">
        <v>995.53700000000003</v>
      </c>
      <c r="DW91" s="279">
        <f t="shared" si="2"/>
        <v>6401.5420000000004</v>
      </c>
      <c r="DX91" s="279">
        <f t="shared" si="3"/>
        <v>8145.3589999999995</v>
      </c>
    </row>
    <row r="92" spans="1:128" x14ac:dyDescent="0.25">
      <c r="A92" s="195" t="str">
        <f>IF('1'!$A$1=1,B92,C92)</f>
        <v>Інший транспорт</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180">
        <v>1161.46</v>
      </c>
      <c r="DW92" s="280">
        <f t="shared" si="2"/>
        <v>62248.757000000005</v>
      </c>
      <c r="DX92" s="280">
        <f t="shared" si="3"/>
        <v>67681.55</v>
      </c>
    </row>
    <row r="93" spans="1:128" x14ac:dyDescent="0.25">
      <c r="A93" s="175" t="str">
        <f>IF('1'!$A$1=1,B93,C93)</f>
        <v>Кредит</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177">
        <v>1866.6320000000001</v>
      </c>
      <c r="DW93" s="279">
        <f t="shared" si="2"/>
        <v>68579.028000000006</v>
      </c>
      <c r="DX93" s="279">
        <f t="shared" si="3"/>
        <v>75953.717000000004</v>
      </c>
    </row>
    <row r="94" spans="1:128" x14ac:dyDescent="0.25">
      <c r="A94" s="175" t="str">
        <f>IF('1'!$A$1=1,B94,C94)</f>
        <v>Дебет</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177">
        <v>705.17200000000003</v>
      </c>
      <c r="DW94" s="279">
        <f t="shared" si="2"/>
        <v>6330.2709999999988</v>
      </c>
      <c r="DX94" s="279">
        <f t="shared" si="3"/>
        <v>8272.1670000000013</v>
      </c>
    </row>
    <row r="95" spans="1:128" x14ac:dyDescent="0.25">
      <c r="A95" s="193" t="str">
        <f>IF('1'!$A$1=1,B95,C95)</f>
        <v>Пасажирський</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177">
        <v>0</v>
      </c>
      <c r="DW95" s="279">
        <f t="shared" si="2"/>
        <v>36.569000000000003</v>
      </c>
      <c r="DX95" s="279">
        <f t="shared" si="3"/>
        <v>0</v>
      </c>
    </row>
    <row r="96" spans="1:128" x14ac:dyDescent="0.25">
      <c r="A96" s="175" t="str">
        <f>IF('1'!$A$1=1,B96,C96)</f>
        <v>Кредит</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177">
        <v>0</v>
      </c>
      <c r="DW96" s="279">
        <f t="shared" si="2"/>
        <v>36.569000000000003</v>
      </c>
      <c r="DX96" s="279">
        <f t="shared" si="3"/>
        <v>0</v>
      </c>
    </row>
    <row r="97" spans="1:128" x14ac:dyDescent="0.25">
      <c r="A97" s="175" t="str">
        <f>IF('1'!$A$1=1,B97,C97)</f>
        <v>Дебет</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177">
        <v>0</v>
      </c>
      <c r="DW97" s="279">
        <f t="shared" si="2"/>
        <v>0</v>
      </c>
      <c r="DX97" s="279">
        <f t="shared" si="3"/>
        <v>0</v>
      </c>
    </row>
    <row r="98" spans="1:128" x14ac:dyDescent="0.25">
      <c r="A98" s="193" t="str">
        <f>IF('1'!$A$1=1,B98,C98)</f>
        <v>Вантажний</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177">
        <v>1037.018</v>
      </c>
      <c r="DW98" s="279">
        <f t="shared" si="2"/>
        <v>57459.319999999992</v>
      </c>
      <c r="DX98" s="279">
        <f t="shared" si="3"/>
        <v>61820.175999999999</v>
      </c>
    </row>
    <row r="99" spans="1:128" x14ac:dyDescent="0.25">
      <c r="A99" s="175" t="str">
        <f>IF('1'!$A$1=1,B99,C99)</f>
        <v>Кредит</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177">
        <v>1037.018</v>
      </c>
      <c r="DW99" s="279">
        <f t="shared" si="2"/>
        <v>57971.395000000011</v>
      </c>
      <c r="DX99" s="279">
        <f t="shared" si="3"/>
        <v>62258.069000000003</v>
      </c>
    </row>
    <row r="100" spans="1:128" x14ac:dyDescent="0.25">
      <c r="A100" s="175" t="str">
        <f>IF('1'!$A$1=1,B100,C100)</f>
        <v>Дебет</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177">
        <v>0</v>
      </c>
      <c r="DW100" s="279">
        <f t="shared" si="2"/>
        <v>512.07500000000016</v>
      </c>
      <c r="DX100" s="279">
        <f t="shared" si="3"/>
        <v>437.89299999999997</v>
      </c>
    </row>
    <row r="101" spans="1:128" x14ac:dyDescent="0.25">
      <c r="A101" s="197" t="str">
        <f>IF('1'!$A$1=1,B101,C101)</f>
        <v xml:space="preserve">                у тому числі</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177"/>
      <c r="DW101" s="279"/>
      <c r="DX101" s="279"/>
    </row>
    <row r="102" spans="1:128" x14ac:dyDescent="0.25">
      <c r="A102" s="200" t="str">
        <f>IF('1'!$A$1=1,B102,C102)</f>
        <v>трубопровідний транспорт</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180">
        <v>1037.018</v>
      </c>
      <c r="DW102" s="280">
        <f t="shared" si="2"/>
        <v>56545.033000000003</v>
      </c>
      <c r="DX102" s="280">
        <f t="shared" si="3"/>
        <v>61936.146999999997</v>
      </c>
    </row>
    <row r="103" spans="1:128" x14ac:dyDescent="0.25">
      <c r="A103" s="175" t="str">
        <f>IF('1'!$A$1=1,B103,C103)</f>
        <v>Кредит</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177">
        <v>1037.018</v>
      </c>
      <c r="DW103" s="279">
        <f t="shared" si="2"/>
        <v>56545.033000000003</v>
      </c>
      <c r="DX103" s="279">
        <f t="shared" si="3"/>
        <v>62055.522000000004</v>
      </c>
    </row>
    <row r="104" spans="1:128" x14ac:dyDescent="0.25">
      <c r="A104" s="175" t="str">
        <f>IF('1'!$A$1=1,B104,C104)</f>
        <v>Дебет</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177">
        <v>0</v>
      </c>
      <c r="DW104" s="279">
        <f t="shared" si="2"/>
        <v>0</v>
      </c>
      <c r="DX104" s="279">
        <f t="shared" si="3"/>
        <v>119.375</v>
      </c>
    </row>
    <row r="105" spans="1:128" x14ac:dyDescent="0.25">
      <c r="A105" s="193" t="str">
        <f>IF('1'!$A$1=1,B105,C105)</f>
        <v>Інший</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177">
        <v>124.44200000000001</v>
      </c>
      <c r="DW105" s="279">
        <f t="shared" si="2"/>
        <v>4752.8680000000004</v>
      </c>
      <c r="DX105" s="279">
        <f t="shared" si="3"/>
        <v>5861.3739999999998</v>
      </c>
    </row>
    <row r="106" spans="1:128" x14ac:dyDescent="0.25">
      <c r="A106" s="175" t="str">
        <f>IF('1'!$A$1=1,B106,C106)</f>
        <v>Кредит</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177">
        <v>829.61400000000003</v>
      </c>
      <c r="DW106" s="279">
        <f t="shared" si="2"/>
        <v>10571.064</v>
      </c>
      <c r="DX106" s="279">
        <f t="shared" si="3"/>
        <v>13695.648000000001</v>
      </c>
    </row>
    <row r="107" spans="1:128" x14ac:dyDescent="0.25">
      <c r="A107" s="175" t="str">
        <f>IF('1'!$A$1=1,B107,C107)</f>
        <v>Дебет</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177">
        <v>705.17200000000003</v>
      </c>
      <c r="DW107" s="279">
        <f t="shared" si="2"/>
        <v>5818.195999999999</v>
      </c>
      <c r="DX107" s="279">
        <f t="shared" si="3"/>
        <v>7834.2740000000003</v>
      </c>
    </row>
    <row r="108" spans="1:128" ht="26.4" x14ac:dyDescent="0.25">
      <c r="A108" s="202" t="str">
        <f>IF('1'!$A$1=1,B108,C108)</f>
        <v>Поштові послуги та послуги кур'єрського зв'язку</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180">
        <v>-829.61400000000003</v>
      </c>
      <c r="DW108" s="280">
        <f t="shared" si="2"/>
        <v>-5890.5470000000005</v>
      </c>
      <c r="DX108" s="280">
        <f t="shared" si="3"/>
        <v>-7921.058</v>
      </c>
    </row>
    <row r="109" spans="1:128" x14ac:dyDescent="0.25">
      <c r="A109" s="175" t="str">
        <f>IF('1'!$A$1=1,B109,C109)</f>
        <v>Кредит</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177">
        <v>165.923</v>
      </c>
      <c r="DW109" s="279">
        <f t="shared" si="2"/>
        <v>2302.2580000000003</v>
      </c>
      <c r="DX109" s="279">
        <f t="shared" si="3"/>
        <v>2291.4880000000003</v>
      </c>
    </row>
    <row r="110" spans="1:128" x14ac:dyDescent="0.25">
      <c r="A110" s="175" t="str">
        <f>IF('1'!$A$1=1,B110,C110)</f>
        <v>Дебет</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177">
        <v>995.53700000000003</v>
      </c>
      <c r="DW110" s="279">
        <f t="shared" si="2"/>
        <v>8192.8050000000003</v>
      </c>
      <c r="DX110" s="279">
        <f t="shared" si="3"/>
        <v>10212.546</v>
      </c>
    </row>
    <row r="111" spans="1:128" x14ac:dyDescent="0.25">
      <c r="A111" s="191" t="str">
        <f>IF('1'!$A$1=1,B111,C111)</f>
        <v>Подорожі</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180">
        <v>-35963.767</v>
      </c>
      <c r="DW111" s="280">
        <f t="shared" si="2"/>
        <v>-597790.62800000003</v>
      </c>
      <c r="DX111" s="280">
        <f t="shared" si="3"/>
        <v>-527058.51500000001</v>
      </c>
    </row>
    <row r="112" spans="1:128" x14ac:dyDescent="0.25">
      <c r="A112" s="175" t="str">
        <f>IF('1'!$A$1=1,B112,C112)</f>
        <v>Кредит</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177">
        <v>3733.2629999999999</v>
      </c>
      <c r="DW112" s="279">
        <f t="shared" si="2"/>
        <v>31346.968999999997</v>
      </c>
      <c r="DX112" s="279">
        <f t="shared" si="3"/>
        <v>42179.483</v>
      </c>
    </row>
    <row r="113" spans="1:128" x14ac:dyDescent="0.25">
      <c r="A113" s="175" t="str">
        <f>IF('1'!$A$1=1,B113,C113)</f>
        <v>Дебет</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177">
        <v>39697.03</v>
      </c>
      <c r="DW113" s="279">
        <f t="shared" si="2"/>
        <v>629137.59700000007</v>
      </c>
      <c r="DX113" s="279">
        <f t="shared" si="3"/>
        <v>569237.99800000002</v>
      </c>
    </row>
    <row r="114" spans="1:128" x14ac:dyDescent="0.25">
      <c r="A114" s="185" t="str">
        <f>IF('1'!$A$1=1,B114,C114)</f>
        <v xml:space="preserve">Ділові </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177">
        <v>-8669.4660000000003</v>
      </c>
      <c r="DW114" s="279">
        <f t="shared" si="2"/>
        <v>-140186.13699999999</v>
      </c>
      <c r="DX114" s="279">
        <f t="shared" si="3"/>
        <v>-125121.147</v>
      </c>
    </row>
    <row r="115" spans="1:128" x14ac:dyDescent="0.25">
      <c r="A115" s="175" t="str">
        <f>IF('1'!$A$1=1,B115,C115)</f>
        <v>Кредит</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177">
        <v>331.846</v>
      </c>
      <c r="DW115" s="279">
        <f t="shared" si="2"/>
        <v>2597.2719999999999</v>
      </c>
      <c r="DX115" s="279">
        <f t="shared" si="3"/>
        <v>3791.7000000000003</v>
      </c>
    </row>
    <row r="116" spans="1:128" x14ac:dyDescent="0.25">
      <c r="A116" s="175" t="str">
        <f>IF('1'!$A$1=1,B116,C116)</f>
        <v>Дебет</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177">
        <v>9001.3119999999999</v>
      </c>
      <c r="DW116" s="279">
        <f t="shared" si="2"/>
        <v>142783.40900000001</v>
      </c>
      <c r="DX116" s="279">
        <f t="shared" si="3"/>
        <v>128912.84700000001</v>
      </c>
    </row>
    <row r="117" spans="1:128" x14ac:dyDescent="0.25">
      <c r="A117" s="185" t="str">
        <f>IF('1'!$A$1=1,B117,C117)</f>
        <v>Особисті</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177">
        <v>-27294.300999999999</v>
      </c>
      <c r="DW117" s="279">
        <f t="shared" si="2"/>
        <v>-457604.49100000004</v>
      </c>
      <c r="DX117" s="279">
        <f t="shared" si="3"/>
        <v>-401937.36800000002</v>
      </c>
    </row>
    <row r="118" spans="1:128" x14ac:dyDescent="0.25">
      <c r="A118" s="175" t="str">
        <f>IF('1'!$A$1=1,B118,C118)</f>
        <v>Кредит</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177">
        <v>3401.4169999999999</v>
      </c>
      <c r="DW118" s="279">
        <f t="shared" si="2"/>
        <v>28749.697</v>
      </c>
      <c r="DX118" s="279">
        <f t="shared" si="3"/>
        <v>38387.782999999996</v>
      </c>
    </row>
    <row r="119" spans="1:128" x14ac:dyDescent="0.25">
      <c r="A119" s="175" t="str">
        <f>IF('1'!$A$1=1,B119,C119)</f>
        <v>Дебет</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177">
        <v>30695.718000000001</v>
      </c>
      <c r="DW119" s="279">
        <f t="shared" si="2"/>
        <v>486354.18799999997</v>
      </c>
      <c r="DX119" s="279">
        <f t="shared" si="3"/>
        <v>440325.15100000001</v>
      </c>
    </row>
    <row r="120" spans="1:128" x14ac:dyDescent="0.25">
      <c r="A120" s="191" t="str">
        <f>IF('1'!$A$1=1,B120,C120)</f>
        <v>Будівництво</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180">
        <v>41.481000000000009</v>
      </c>
      <c r="DW120" s="280">
        <f t="shared" si="2"/>
        <v>1314.6039999999998</v>
      </c>
      <c r="DX120" s="280">
        <f t="shared" si="3"/>
        <v>1375.7370000000001</v>
      </c>
    </row>
    <row r="121" spans="1:128" x14ac:dyDescent="0.25">
      <c r="A121" s="175" t="str">
        <f>IF('1'!$A$1=1,B121,C121)</f>
        <v>Кредит</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177">
        <v>165.923</v>
      </c>
      <c r="DW121" s="279">
        <f t="shared" si="2"/>
        <v>2267.44</v>
      </c>
      <c r="DX121" s="279">
        <f t="shared" si="3"/>
        <v>2687.0769999999998</v>
      </c>
    </row>
    <row r="122" spans="1:128" x14ac:dyDescent="0.25">
      <c r="A122" s="175" t="str">
        <f>IF('1'!$A$1=1,B122,C122)</f>
        <v>Дебет</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177">
        <v>124.44199999999999</v>
      </c>
      <c r="DW122" s="279">
        <f t="shared" si="2"/>
        <v>952.83600000000001</v>
      </c>
      <c r="DX122" s="279">
        <f t="shared" si="3"/>
        <v>1311.3400000000001</v>
      </c>
    </row>
    <row r="123" spans="1:128" ht="26.4" x14ac:dyDescent="0.25">
      <c r="A123" s="183" t="str">
        <f>IF('1'!$A$1=1,B123,C123)</f>
        <v>Послуги зі страхування та пенсійного забезпечення</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180">
        <v>-248.88400000000001</v>
      </c>
      <c r="DW123" s="280">
        <f t="shared" si="2"/>
        <v>-1499.8979999999997</v>
      </c>
      <c r="DX123" s="280">
        <f t="shared" si="3"/>
        <v>-1635.6800000000005</v>
      </c>
    </row>
    <row r="124" spans="1:128" x14ac:dyDescent="0.25">
      <c r="A124" s="175" t="str">
        <f>IF('1'!$A$1=1,B124,C124)</f>
        <v>Кредит</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177">
        <v>41.481000000000002</v>
      </c>
      <c r="DW124" s="279">
        <f t="shared" si="2"/>
        <v>512.02500000000009</v>
      </c>
      <c r="DX124" s="279">
        <f t="shared" si="3"/>
        <v>521.18400000000008</v>
      </c>
    </row>
    <row r="125" spans="1:128" x14ac:dyDescent="0.25">
      <c r="A125" s="175" t="str">
        <f>IF('1'!$A$1=1,B125,C125)</f>
        <v>Дебет</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177">
        <v>290.36500000000001</v>
      </c>
      <c r="DW125" s="279">
        <f t="shared" si="2"/>
        <v>2011.9229999999993</v>
      </c>
      <c r="DX125" s="279">
        <f t="shared" si="3"/>
        <v>2156.864</v>
      </c>
    </row>
    <row r="126" spans="1:128" x14ac:dyDescent="0.25">
      <c r="A126" s="191" t="str">
        <f>IF('1'!$A$1=1,B126,C126)</f>
        <v>Фінансові послуги</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180">
        <v>-829.61400000000003</v>
      </c>
      <c r="DW126" s="280">
        <f t="shared" si="2"/>
        <v>-11117.553</v>
      </c>
      <c r="DX126" s="280">
        <f t="shared" si="3"/>
        <v>-10191.555000000002</v>
      </c>
    </row>
    <row r="127" spans="1:128" x14ac:dyDescent="0.25">
      <c r="A127" s="175" t="str">
        <f>IF('1'!$A$1=1,B127,C127)</f>
        <v>Кредит</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177">
        <v>995.53700000000003</v>
      </c>
      <c r="DW127" s="279">
        <f t="shared" si="2"/>
        <v>10935.187</v>
      </c>
      <c r="DX127" s="279">
        <f t="shared" si="3"/>
        <v>13725.670999999998</v>
      </c>
    </row>
    <row r="128" spans="1:128" x14ac:dyDescent="0.25">
      <c r="A128" s="175" t="str">
        <f>IF('1'!$A$1=1,B128,C128)</f>
        <v>Дебет</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177">
        <v>1825.1510000000001</v>
      </c>
      <c r="DW128" s="279">
        <f t="shared" si="2"/>
        <v>22052.74</v>
      </c>
      <c r="DX128" s="279">
        <f t="shared" si="3"/>
        <v>23917.225999999999</v>
      </c>
    </row>
    <row r="129" spans="1:128" ht="26.4" x14ac:dyDescent="0.25">
      <c r="A129" s="187" t="str">
        <f>IF('1'!$A$1=1,B129,C129)</f>
        <v xml:space="preserve">Послуги, за які стягується плата у явній формі, та інші фінансові послуги </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177">
        <v>-871.09500000000003</v>
      </c>
      <c r="DW129" s="279">
        <f t="shared" si="2"/>
        <v>-10167.647000000001</v>
      </c>
      <c r="DX129" s="279">
        <f t="shared" si="3"/>
        <v>-8817.637999999999</v>
      </c>
    </row>
    <row r="130" spans="1:128" x14ac:dyDescent="0.25">
      <c r="A130" s="175" t="str">
        <f>IF('1'!$A$1=1,B130,C130)</f>
        <v>Кредит</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177">
        <v>954.05600000000004</v>
      </c>
      <c r="DW130" s="279">
        <f t="shared" si="2"/>
        <v>10495.823999999999</v>
      </c>
      <c r="DX130" s="279">
        <f t="shared" si="3"/>
        <v>13243.847000000002</v>
      </c>
    </row>
    <row r="131" spans="1:128" x14ac:dyDescent="0.25">
      <c r="A131" s="175" t="str">
        <f>IF('1'!$A$1=1,B131,C131)</f>
        <v>Дебет</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177">
        <v>1825.1510000000001</v>
      </c>
      <c r="DW131" s="279">
        <f t="shared" si="2"/>
        <v>20663.470999999998</v>
      </c>
      <c r="DX131" s="279">
        <f t="shared" si="3"/>
        <v>22061.484999999997</v>
      </c>
    </row>
    <row r="132" spans="1:128" ht="26.4" x14ac:dyDescent="0.25">
      <c r="A132" s="187" t="str">
        <f>IF('1'!$A$1=1,B132,C132)</f>
        <v>Послуги з фінансового посередництва, що вимірюються непрямим шляхом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177">
        <v>41.481000000000002</v>
      </c>
      <c r="DW132" s="279">
        <f t="shared" si="2"/>
        <v>-949.90600000000006</v>
      </c>
      <c r="DX132" s="279">
        <f t="shared" si="3"/>
        <v>-1373.9169999999999</v>
      </c>
    </row>
    <row r="133" spans="1:128" x14ac:dyDescent="0.25">
      <c r="A133" s="175" t="str">
        <f>IF('1'!$A$1=1,B133,C133)</f>
        <v>Кредит</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177">
        <v>41.481000000000002</v>
      </c>
      <c r="DW133" s="279">
        <f t="shared" si="2"/>
        <v>439.36300000000006</v>
      </c>
      <c r="DX133" s="279">
        <f t="shared" si="3"/>
        <v>481.82400000000013</v>
      </c>
    </row>
    <row r="134" spans="1:128" x14ac:dyDescent="0.25">
      <c r="A134" s="175" t="str">
        <f>IF('1'!$A$1=1,B134,C134)</f>
        <v>Дебет</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177">
        <v>0</v>
      </c>
      <c r="DW134" s="279">
        <f t="shared" si="2"/>
        <v>1389.269</v>
      </c>
      <c r="DX134" s="279">
        <f t="shared" si="3"/>
        <v>1855.741</v>
      </c>
    </row>
    <row r="135" spans="1:128" ht="39.6" x14ac:dyDescent="0.25">
      <c r="A135" s="183" t="str">
        <f>IF('1'!$A$1=1,B135,C135)</f>
        <v xml:space="preserve">Плата за користування інтелектуальною власністю, що не віднесена до інших категорій  </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180">
        <v>-1659.2280000000001</v>
      </c>
      <c r="DW135" s="280">
        <f t="shared" si="2"/>
        <v>-12585.444</v>
      </c>
      <c r="DX135" s="280">
        <f t="shared" si="3"/>
        <v>-20097.521999999997</v>
      </c>
    </row>
    <row r="136" spans="1:128" x14ac:dyDescent="0.25">
      <c r="A136" s="175" t="str">
        <f>IF('1'!$A$1=1,B136,C136)</f>
        <v>Кредит</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177">
        <v>248.88399999999999</v>
      </c>
      <c r="DW136" s="279">
        <f t="shared" ref="DW136:DW199" si="4">SUM(CV136:DG136)</f>
        <v>2085.36</v>
      </c>
      <c r="DX136" s="279">
        <f t="shared" ref="DX136:DX199" si="5">SUM(DH136:DS136)</f>
        <v>2688.5430000000001</v>
      </c>
    </row>
    <row r="137" spans="1:128" x14ac:dyDescent="0.25">
      <c r="A137" s="175" t="str">
        <f>IF('1'!$A$1=1,B137,C137)</f>
        <v>Дебет</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177">
        <v>1908.1120000000001</v>
      </c>
      <c r="DW137" s="279">
        <f t="shared" si="4"/>
        <v>14670.804</v>
      </c>
      <c r="DX137" s="279">
        <f t="shared" si="5"/>
        <v>22786.064999999999</v>
      </c>
    </row>
    <row r="138" spans="1:128" ht="26.4" x14ac:dyDescent="0.25">
      <c r="A138" s="183" t="str">
        <f>IF('1'!$A$1=1,B138,C138)</f>
        <v>Телекомунікаційні, комп'ютерні та інформаційні послуги</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180">
        <v>18583.353999999999</v>
      </c>
      <c r="DW138" s="280">
        <f t="shared" si="4"/>
        <v>216741.80400000003</v>
      </c>
      <c r="DX138" s="280">
        <f t="shared" si="5"/>
        <v>220892.41699999996</v>
      </c>
    </row>
    <row r="139" spans="1:128" x14ac:dyDescent="0.25">
      <c r="A139" s="175" t="str">
        <f>IF('1'!$A$1=1,B139,C139)</f>
        <v>Кредит</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177">
        <v>22980.307999999997</v>
      </c>
      <c r="DW139" s="279">
        <f t="shared" si="4"/>
        <v>251800.61900000001</v>
      </c>
      <c r="DX139" s="279">
        <f t="shared" si="5"/>
        <v>265506.25900000002</v>
      </c>
    </row>
    <row r="140" spans="1:128" x14ac:dyDescent="0.25">
      <c r="A140" s="175" t="str">
        <f>IF('1'!$A$1=1,B140,C140)</f>
        <v>Дебет</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177">
        <v>4396.9539999999997</v>
      </c>
      <c r="DW140" s="279">
        <f t="shared" si="4"/>
        <v>35058.815000000002</v>
      </c>
      <c r="DX140" s="279">
        <f t="shared" si="5"/>
        <v>44613.841999999997</v>
      </c>
    </row>
    <row r="141" spans="1:128" x14ac:dyDescent="0.25">
      <c r="A141" s="185" t="str">
        <f>IF('1'!$A$1=1,B141,C141)</f>
        <v>Телекомунікаційні послуги</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177">
        <v>0</v>
      </c>
      <c r="DW141" s="279">
        <f t="shared" si="4"/>
        <v>-1645.8100000000002</v>
      </c>
      <c r="DX141" s="279">
        <f t="shared" si="5"/>
        <v>516.08299999999986</v>
      </c>
    </row>
    <row r="142" spans="1:128" x14ac:dyDescent="0.25">
      <c r="A142" s="175" t="str">
        <f>IF('1'!$A$1=1,B142,C142)</f>
        <v>Кредит</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177">
        <v>248.88399999999999</v>
      </c>
      <c r="DW142" s="279">
        <f t="shared" si="4"/>
        <v>3913.7539999999999</v>
      </c>
      <c r="DX142" s="279">
        <f t="shared" si="5"/>
        <v>4702.3469999999998</v>
      </c>
    </row>
    <row r="143" spans="1:128" x14ac:dyDescent="0.25">
      <c r="A143" s="175" t="str">
        <f>IF('1'!$A$1=1,B143,C143)</f>
        <v>Дебет</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177">
        <v>248.88399999999999</v>
      </c>
      <c r="DW143" s="279">
        <f t="shared" si="4"/>
        <v>5559.5640000000003</v>
      </c>
      <c r="DX143" s="279">
        <f t="shared" si="5"/>
        <v>4186.2640000000001</v>
      </c>
    </row>
    <row r="144" spans="1:128" x14ac:dyDescent="0.25">
      <c r="A144" s="185" t="str">
        <f>IF('1'!$A$1=1,B144,C144)</f>
        <v>Комп'ютерні послуги</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177">
        <v>18541.873</v>
      </c>
      <c r="DW144" s="279">
        <f t="shared" si="4"/>
        <v>217291.47100000002</v>
      </c>
      <c r="DX144" s="279">
        <f t="shared" si="5"/>
        <v>219414.99100000004</v>
      </c>
    </row>
    <row r="145" spans="1:128" x14ac:dyDescent="0.25">
      <c r="A145" s="175" t="str">
        <f>IF('1'!$A$1=1,B145,C145)</f>
        <v>Кредит</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177">
        <v>22606.982</v>
      </c>
      <c r="DW145" s="279">
        <f t="shared" si="4"/>
        <v>246058.64900000003</v>
      </c>
      <c r="DX145" s="279">
        <f t="shared" si="5"/>
        <v>258920.27500000002</v>
      </c>
    </row>
    <row r="146" spans="1:128" x14ac:dyDescent="0.25">
      <c r="A146" s="175" t="str">
        <f>IF('1'!$A$1=1,B146,C146)</f>
        <v>Дебет</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177">
        <v>4065.1089999999999</v>
      </c>
      <c r="DW146" s="279">
        <f t="shared" si="4"/>
        <v>28767.178000000004</v>
      </c>
      <c r="DX146" s="279">
        <f t="shared" si="5"/>
        <v>39505.284</v>
      </c>
    </row>
    <row r="147" spans="1:128" x14ac:dyDescent="0.25">
      <c r="A147" s="185" t="str">
        <f>IF('1'!$A$1=1,B147,C147)</f>
        <v>Інформаційні послуги</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177">
        <v>41.480999999999995</v>
      </c>
      <c r="DW147" s="279">
        <f t="shared" si="4"/>
        <v>1096.143</v>
      </c>
      <c r="DX147" s="279">
        <f t="shared" si="5"/>
        <v>961.34300000000007</v>
      </c>
    </row>
    <row r="148" spans="1:128" x14ac:dyDescent="0.25">
      <c r="A148" s="175" t="str">
        <f>IF('1'!$A$1=1,B148,C148)</f>
        <v>Кредит</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177">
        <v>124.44199999999999</v>
      </c>
      <c r="DW148" s="279">
        <f t="shared" si="4"/>
        <v>1828.2159999999999</v>
      </c>
      <c r="DX148" s="279">
        <f t="shared" si="5"/>
        <v>1883.6370000000002</v>
      </c>
    </row>
    <row r="149" spans="1:128" x14ac:dyDescent="0.25">
      <c r="A149" s="175" t="str">
        <f>IF('1'!$A$1=1,B149,C149)</f>
        <v>Дебет</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177">
        <v>82.960999999999999</v>
      </c>
      <c r="DW149" s="279">
        <f t="shared" si="4"/>
        <v>732.07300000000009</v>
      </c>
      <c r="DX149" s="279">
        <f t="shared" si="5"/>
        <v>922.29399999999998</v>
      </c>
    </row>
    <row r="150" spans="1:128" x14ac:dyDescent="0.25">
      <c r="A150" s="191" t="str">
        <f>IF('1'!$A$1=1,B150,C150)</f>
        <v>Інші ділові послуги</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6083.982</v>
      </c>
      <c r="DV150" s="180">
        <v>4853.2430000000004</v>
      </c>
      <c r="DW150" s="280">
        <f t="shared" si="4"/>
        <v>79998.698999999993</v>
      </c>
      <c r="DX150" s="280">
        <f t="shared" si="5"/>
        <v>72191.561000000002</v>
      </c>
    </row>
    <row r="151" spans="1:128" x14ac:dyDescent="0.25">
      <c r="A151" s="175" t="str">
        <f>IF('1'!$A$1=1,B151,C151)</f>
        <v>Кредит</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177">
        <v>9789.4459999999999</v>
      </c>
      <c r="DW151" s="279">
        <f t="shared" si="4"/>
        <v>108876.826</v>
      </c>
      <c r="DX151" s="279">
        <f t="shared" si="5"/>
        <v>131197.929</v>
      </c>
    </row>
    <row r="152" spans="1:128" x14ac:dyDescent="0.25">
      <c r="A152" s="175" t="str">
        <f>IF('1'!$A$1=1,B152,C152)</f>
        <v>Дебет</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3667.056</v>
      </c>
      <c r="DV152" s="177">
        <v>4936.2029999999995</v>
      </c>
      <c r="DW152" s="279">
        <f t="shared" si="4"/>
        <v>28878.127</v>
      </c>
      <c r="DX152" s="279">
        <f t="shared" si="5"/>
        <v>59006.368000000002</v>
      </c>
    </row>
    <row r="153" spans="1:128" ht="26.4" x14ac:dyDescent="0.25">
      <c r="A153" s="202" t="str">
        <f>IF('1'!$A$1=1,B153,C153)</f>
        <v>Науково-дослідні та дослідно-конструкторські послуги</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180">
        <v>539.25</v>
      </c>
      <c r="DW153" s="280">
        <f t="shared" si="4"/>
        <v>9322.8100000000013</v>
      </c>
      <c r="DX153" s="280">
        <f t="shared" si="5"/>
        <v>8306.3960000000006</v>
      </c>
    </row>
    <row r="154" spans="1:128" x14ac:dyDescent="0.25">
      <c r="A154" s="175" t="str">
        <f>IF('1'!$A$1=1,B154,C154)</f>
        <v>Кредит</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177">
        <v>622.21100000000001</v>
      </c>
      <c r="DW154" s="279">
        <f t="shared" si="4"/>
        <v>10421.093999999999</v>
      </c>
      <c r="DX154" s="279">
        <f t="shared" si="5"/>
        <v>9571.4399999999987</v>
      </c>
    </row>
    <row r="155" spans="1:128" x14ac:dyDescent="0.25">
      <c r="A155" s="175" t="str">
        <f>IF('1'!$A$1=1,B155,C155)</f>
        <v>Дебет</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177">
        <v>82.960999999999999</v>
      </c>
      <c r="DW155" s="279">
        <f t="shared" si="4"/>
        <v>1098.2839999999999</v>
      </c>
      <c r="DX155" s="279">
        <f t="shared" si="5"/>
        <v>1265.0440000000001</v>
      </c>
    </row>
    <row r="156" spans="1:128" ht="26.4" x14ac:dyDescent="0.25">
      <c r="A156" s="202" t="str">
        <f>IF('1'!$A$1=1,B156,C156)</f>
        <v>Професійні послуги та консультаційні послуги з управління</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180">
        <v>995.53699999999981</v>
      </c>
      <c r="DW156" s="280">
        <f t="shared" si="4"/>
        <v>16090.731000000002</v>
      </c>
      <c r="DX156" s="280">
        <f t="shared" si="5"/>
        <v>3949.1089999999995</v>
      </c>
    </row>
    <row r="157" spans="1:128" x14ac:dyDescent="0.25">
      <c r="A157" s="175" t="str">
        <f>IF('1'!$A$1=1,B157,C157)</f>
        <v>Кредит</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177">
        <v>3940.6669999999999</v>
      </c>
      <c r="DW157" s="279">
        <f t="shared" si="4"/>
        <v>32525.826999999997</v>
      </c>
      <c r="DX157" s="279">
        <f t="shared" si="5"/>
        <v>41145.180999999997</v>
      </c>
    </row>
    <row r="158" spans="1:128" x14ac:dyDescent="0.25">
      <c r="A158" s="175" t="str">
        <f>IF('1'!$A$1=1,B158,C158)</f>
        <v>Дебет</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177">
        <v>2945.13</v>
      </c>
      <c r="DW158" s="279">
        <f t="shared" si="4"/>
        <v>16435.095999999998</v>
      </c>
      <c r="DX158" s="279">
        <f t="shared" si="5"/>
        <v>37196.072</v>
      </c>
    </row>
    <row r="159" spans="1:128" ht="26.4" x14ac:dyDescent="0.25">
      <c r="A159" s="202" t="str">
        <f>IF('1'!$A$1=1,B159,C159)</f>
        <v>Технічні послуги, послуги з торгівлі та інші ділові послуги</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4083.768</v>
      </c>
      <c r="DV159" s="180">
        <v>3318.4560000000001</v>
      </c>
      <c r="DW159" s="280">
        <f t="shared" si="4"/>
        <v>54585.158000000003</v>
      </c>
      <c r="DX159" s="280">
        <f t="shared" si="5"/>
        <v>59936.055999999997</v>
      </c>
    </row>
    <row r="160" spans="1:128" x14ac:dyDescent="0.25">
      <c r="A160" s="175" t="str">
        <f>IF('1'!$A$1=1,B160,C160)</f>
        <v>Кредит</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177">
        <v>5226.5680000000002</v>
      </c>
      <c r="DW160" s="279">
        <f t="shared" si="4"/>
        <v>65929.904999999984</v>
      </c>
      <c r="DX160" s="279">
        <f t="shared" si="5"/>
        <v>80481.308000000005</v>
      </c>
    </row>
    <row r="161" spans="1:128" x14ac:dyDescent="0.25">
      <c r="A161" s="175" t="str">
        <f>IF('1'!$A$1=1,B161,C161)</f>
        <v>Дебет</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1416.817</v>
      </c>
      <c r="DV161" s="177">
        <v>1908.1120000000001</v>
      </c>
      <c r="DW161" s="279">
        <f t="shared" si="4"/>
        <v>11344.747000000001</v>
      </c>
      <c r="DX161" s="279">
        <f t="shared" si="5"/>
        <v>20545.252</v>
      </c>
    </row>
    <row r="162" spans="1:128" ht="26.4" x14ac:dyDescent="0.25">
      <c r="A162" s="183" t="str">
        <f>IF('1'!$A$1=1,B162,C162)</f>
        <v>Послуги приватним особам та послуги в галузі культури та відпочинку</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180">
        <v>165.922</v>
      </c>
      <c r="DW162" s="280">
        <f t="shared" si="4"/>
        <v>1720.3850000000002</v>
      </c>
      <c r="DX162" s="280">
        <f t="shared" si="5"/>
        <v>1801.306</v>
      </c>
    </row>
    <row r="163" spans="1:128" x14ac:dyDescent="0.25">
      <c r="A163" s="175" t="str">
        <f>IF('1'!$A$1=1,B163,C163)</f>
        <v>Кредит</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177">
        <v>207.40299999999999</v>
      </c>
      <c r="DW163" s="279">
        <f t="shared" si="4"/>
        <v>2231.5850000000005</v>
      </c>
      <c r="DX163" s="279">
        <f t="shared" si="5"/>
        <v>2688.3480000000004</v>
      </c>
    </row>
    <row r="164" spans="1:128" x14ac:dyDescent="0.25">
      <c r="A164" s="175" t="str">
        <f>IF('1'!$A$1=1,B164,C164)</f>
        <v>Дебет</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177">
        <v>41.481000000000002</v>
      </c>
      <c r="DW164" s="279">
        <f t="shared" si="4"/>
        <v>511.2000000000001</v>
      </c>
      <c r="DX164" s="279">
        <f t="shared" si="5"/>
        <v>887.04199999999992</v>
      </c>
    </row>
    <row r="165" spans="1:128" ht="26.4" x14ac:dyDescent="0.25">
      <c r="A165" s="202" t="str">
        <f>IF('1'!$A$1=1,B165,C165)</f>
        <v>Аудіовізуальні послуги та пов'язані з ними послуги</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180">
        <v>82.960999999999999</v>
      </c>
      <c r="DW165" s="280">
        <f t="shared" si="4"/>
        <v>842.50300000000004</v>
      </c>
      <c r="DX165" s="280">
        <f t="shared" si="5"/>
        <v>964.48400000000004</v>
      </c>
    </row>
    <row r="166" spans="1:128" x14ac:dyDescent="0.25">
      <c r="A166" s="175" t="str">
        <f>IF('1'!$A$1=1,B166,C166)</f>
        <v>Кредит</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177">
        <v>82.960999999999999</v>
      </c>
      <c r="DW166" s="279">
        <f t="shared" si="4"/>
        <v>951.38300000000004</v>
      </c>
      <c r="DX166" s="279">
        <f t="shared" si="5"/>
        <v>1125.787</v>
      </c>
    </row>
    <row r="167" spans="1:128" x14ac:dyDescent="0.25">
      <c r="A167" s="175" t="str">
        <f>IF('1'!$A$1=1,B167,C167)</f>
        <v>Дебет</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177">
        <v>0</v>
      </c>
      <c r="DW167" s="279">
        <f t="shared" si="4"/>
        <v>108.88000000000001</v>
      </c>
      <c r="DX167" s="279">
        <f t="shared" si="5"/>
        <v>161.303</v>
      </c>
    </row>
    <row r="168" spans="1:128" ht="26.4" x14ac:dyDescent="0.25">
      <c r="A168" s="202" t="str">
        <f>IF('1'!$A$1=1,B168,C168)</f>
        <v>Інші послуги приватним особам та послуги в галузі культури та відпочинку</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180">
        <v>82.960999999999984</v>
      </c>
      <c r="DW168" s="280">
        <f t="shared" si="4"/>
        <v>877.88200000000006</v>
      </c>
      <c r="DX168" s="280">
        <f t="shared" si="5"/>
        <v>836.822</v>
      </c>
    </row>
    <row r="169" spans="1:128" x14ac:dyDescent="0.25">
      <c r="A169" s="175" t="str">
        <f>IF('1'!$A$1=1,B169,C169)</f>
        <v>Кредит</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177">
        <v>124.44199999999999</v>
      </c>
      <c r="DW169" s="279">
        <f t="shared" si="4"/>
        <v>1280.202</v>
      </c>
      <c r="DX169" s="279">
        <f t="shared" si="5"/>
        <v>1562.5610000000001</v>
      </c>
    </row>
    <row r="170" spans="1:128" x14ac:dyDescent="0.25">
      <c r="A170" s="175" t="str">
        <f>IF('1'!$A$1=1,B170,C170)</f>
        <v>Дебет</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177">
        <v>41.481000000000002</v>
      </c>
      <c r="DW170" s="279">
        <f t="shared" si="4"/>
        <v>402.32000000000011</v>
      </c>
      <c r="DX170" s="279">
        <f t="shared" si="5"/>
        <v>725.73900000000003</v>
      </c>
    </row>
    <row r="171" spans="1:128" ht="26.4" x14ac:dyDescent="0.25">
      <c r="A171" s="183" t="str">
        <f>IF('1'!$A$1=1,B171,C171)</f>
        <v>Державні товари та послуги, не віднесені до інших категорій</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-3831.9159999999997</v>
      </c>
      <c r="DU171" s="180">
        <v>-3208.6750000000006</v>
      </c>
      <c r="DV171" s="180">
        <v>-3276.9749999999999</v>
      </c>
      <c r="DW171" s="280">
        <f t="shared" si="4"/>
        <v>-55064.430000000008</v>
      </c>
      <c r="DX171" s="280">
        <f t="shared" si="5"/>
        <v>-20609.755000000005</v>
      </c>
    </row>
    <row r="172" spans="1:128" x14ac:dyDescent="0.25">
      <c r="A172" s="175" t="str">
        <f>IF('1'!$A$1=1,B172,C172)</f>
        <v>Кредит</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177">
        <v>2364.4</v>
      </c>
      <c r="DW172" s="279">
        <f t="shared" si="4"/>
        <v>24192.375</v>
      </c>
      <c r="DX172" s="279">
        <f t="shared" si="5"/>
        <v>27133.040000000001</v>
      </c>
    </row>
    <row r="173" spans="1:128" x14ac:dyDescent="0.25">
      <c r="A173" s="175" t="str">
        <f>IF('1'!$A$1=1,B173,C173)</f>
        <v>Дебет</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5642.6009999999997</v>
      </c>
      <c r="DU173" s="177">
        <v>5667.27</v>
      </c>
      <c r="DV173" s="177">
        <v>5641.375</v>
      </c>
      <c r="DW173" s="279">
        <f t="shared" si="4"/>
        <v>79256.805000000008</v>
      </c>
      <c r="DX173" s="279">
        <f t="shared" si="5"/>
        <v>47742.794999999998</v>
      </c>
    </row>
    <row r="174" spans="1:128" x14ac:dyDescent="0.25">
      <c r="A174" s="181" t="str">
        <f>IF('1'!$A$1=1,B174,C174)</f>
        <v>Первинні  доходи</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180">
        <v>2986.6109999999971</v>
      </c>
      <c r="DW174" s="280">
        <f t="shared" si="4"/>
        <v>185735.89929200005</v>
      </c>
      <c r="DX174" s="280">
        <f t="shared" si="5"/>
        <v>13326.612999999994</v>
      </c>
    </row>
    <row r="175" spans="1:128" x14ac:dyDescent="0.25">
      <c r="A175" s="175" t="str">
        <f>IF('1'!$A$1=1,B175,C175)</f>
        <v>Кредит</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177">
        <v>27252.821</v>
      </c>
      <c r="DW175" s="279">
        <f t="shared" si="4"/>
        <v>450461.43029200006</v>
      </c>
      <c r="DX175" s="279">
        <f t="shared" si="5"/>
        <v>368204.69799999997</v>
      </c>
    </row>
    <row r="176" spans="1:128" x14ac:dyDescent="0.25">
      <c r="A176" s="175" t="str">
        <f>IF('1'!$A$1=1,B176,C176)</f>
        <v>Дебет</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177">
        <v>24266.210000000003</v>
      </c>
      <c r="DW176" s="279">
        <f t="shared" si="4"/>
        <v>264725.53100000002</v>
      </c>
      <c r="DX176" s="279">
        <f t="shared" si="5"/>
        <v>354878.08499999996</v>
      </c>
    </row>
    <row r="177" spans="1:128" x14ac:dyDescent="0.25">
      <c r="A177" s="204" t="str">
        <f>IF('1'!$A$1=1,B177,C177)</f>
        <v>Оплата праці</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180">
        <v>22772.905000000002</v>
      </c>
      <c r="DW177" s="280">
        <f t="shared" si="4"/>
        <v>406274.68999999994</v>
      </c>
      <c r="DX177" s="280">
        <f t="shared" si="5"/>
        <v>310735.64</v>
      </c>
    </row>
    <row r="178" spans="1:128" x14ac:dyDescent="0.25">
      <c r="A178" s="175" t="str">
        <f>IF('1'!$A$1=1,B178,C178)</f>
        <v>Кредит</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177">
        <v>22855.866000000002</v>
      </c>
      <c r="DW178" s="279">
        <f t="shared" si="4"/>
        <v>406933.46500000008</v>
      </c>
      <c r="DX178" s="279">
        <f t="shared" si="5"/>
        <v>311458.98199999996</v>
      </c>
    </row>
    <row r="179" spans="1:128" x14ac:dyDescent="0.25">
      <c r="A179" s="175" t="str">
        <f>IF('1'!$A$1=1,B179,C179)</f>
        <v>Дебет</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177">
        <v>82.960999999999999</v>
      </c>
      <c r="DW179" s="279">
        <f t="shared" si="4"/>
        <v>658.77499999999998</v>
      </c>
      <c r="DX179" s="279">
        <f t="shared" si="5"/>
        <v>723.34199999999998</v>
      </c>
    </row>
    <row r="180" spans="1:128" x14ac:dyDescent="0.25">
      <c r="A180" s="204" t="str">
        <f>IF('1'!$A$1=1,B180,C180)</f>
        <v>Доходи від інвестицій</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180">
        <v>-19952.217000000004</v>
      </c>
      <c r="DW180" s="280">
        <f t="shared" si="4"/>
        <v>-228553.736</v>
      </c>
      <c r="DX180" s="280">
        <f t="shared" si="5"/>
        <v>-308631.38700000005</v>
      </c>
    </row>
    <row r="181" spans="1:128" x14ac:dyDescent="0.25">
      <c r="A181" s="175" t="str">
        <f>IF('1'!$A$1=1,B181,C181)</f>
        <v>Кредит</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177">
        <v>4231.0320000000002</v>
      </c>
      <c r="DW181" s="279">
        <f t="shared" si="4"/>
        <v>35513.020000000004</v>
      </c>
      <c r="DX181" s="279">
        <f t="shared" si="5"/>
        <v>45523.356000000007</v>
      </c>
    </row>
    <row r="182" spans="1:128" x14ac:dyDescent="0.25">
      <c r="A182" s="175" t="str">
        <f>IF('1'!$A$1=1,B182,C182)</f>
        <v>Дебет</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177">
        <v>24183.249000000003</v>
      </c>
      <c r="DW182" s="279">
        <f t="shared" si="4"/>
        <v>264066.75599999999</v>
      </c>
      <c r="DX182" s="279">
        <f t="shared" si="5"/>
        <v>354154.74300000002</v>
      </c>
    </row>
    <row r="183" spans="1:128" x14ac:dyDescent="0.25">
      <c r="A183" s="206" t="str">
        <f>IF('1'!$A$1=1,B183,C183)</f>
        <v>Прямі інвестиції</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180">
        <v>-19703.333000000002</v>
      </c>
      <c r="DW183" s="280">
        <f t="shared" si="4"/>
        <v>-167522.84700000001</v>
      </c>
      <c r="DX183" s="280">
        <f t="shared" si="5"/>
        <v>-217042.86800000002</v>
      </c>
    </row>
    <row r="184" spans="1:128" x14ac:dyDescent="0.25">
      <c r="A184" s="175" t="str">
        <f>IF('1'!$A$1=1,B184,C184)</f>
        <v>Кредит</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177">
        <v>82.960999999999999</v>
      </c>
      <c r="DW184" s="279">
        <f t="shared" si="4"/>
        <v>840.428</v>
      </c>
      <c r="DX184" s="279">
        <f t="shared" si="5"/>
        <v>1553.212</v>
      </c>
    </row>
    <row r="185" spans="1:128" x14ac:dyDescent="0.25">
      <c r="A185" s="175" t="str">
        <f>IF('1'!$A$1=1,B185,C185)</f>
        <v>Дебет</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177">
        <v>19786.294000000002</v>
      </c>
      <c r="DW185" s="279">
        <f t="shared" si="4"/>
        <v>168363.27499999997</v>
      </c>
      <c r="DX185" s="279">
        <f t="shared" si="5"/>
        <v>218596.08</v>
      </c>
    </row>
    <row r="186" spans="1:128" ht="26.4" x14ac:dyDescent="0.25">
      <c r="A186" s="208" t="str">
        <f>IF('1'!$A$1=1,B186,C186)</f>
        <v>Доходи від інстументів участі в капіталі компаній і частки в інвестиційних фондах</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177">
        <v>-15762.666000000001</v>
      </c>
      <c r="DW186" s="279">
        <f t="shared" si="4"/>
        <v>-137565.10800000001</v>
      </c>
      <c r="DX186" s="279">
        <f t="shared" si="5"/>
        <v>-175001.96900000001</v>
      </c>
    </row>
    <row r="187" spans="1:128" x14ac:dyDescent="0.25">
      <c r="A187" s="175" t="str">
        <f>IF('1'!$A$1=1,B187,C187)</f>
        <v>Кредит</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177">
        <v>82.960999999999999</v>
      </c>
      <c r="DW187" s="279">
        <f t="shared" si="4"/>
        <v>840.428</v>
      </c>
      <c r="DX187" s="279">
        <f t="shared" si="5"/>
        <v>1553.212</v>
      </c>
    </row>
    <row r="188" spans="1:128" x14ac:dyDescent="0.25">
      <c r="A188" s="175" t="str">
        <f>IF('1'!$A$1=1,B188,C188)</f>
        <v>Дебет</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177">
        <v>15845.627</v>
      </c>
      <c r="DW188" s="279">
        <f t="shared" si="4"/>
        <v>138405.53599999999</v>
      </c>
      <c r="DX188" s="279">
        <f t="shared" si="5"/>
        <v>176555.18099999998</v>
      </c>
    </row>
    <row r="189" spans="1:128" ht="26.4" x14ac:dyDescent="0.25">
      <c r="A189" s="210" t="str">
        <f>IF('1'!$A$1=1,B189,C189)</f>
        <v>Дивіденди та відрахування з доходів квазікорпорацій</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177">
        <v>-13149.382000000001</v>
      </c>
      <c r="DW189" s="279">
        <f t="shared" si="4"/>
        <v>-13502.700999999999</v>
      </c>
      <c r="DX189" s="279">
        <f t="shared" si="5"/>
        <v>-82203.307000000001</v>
      </c>
    </row>
    <row r="190" spans="1:128" x14ac:dyDescent="0.25">
      <c r="A190" s="175" t="str">
        <f>IF('1'!$A$1=1,B190,C190)</f>
        <v>Кредит</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177">
        <v>82.960999999999999</v>
      </c>
      <c r="DW190" s="279">
        <f t="shared" si="4"/>
        <v>840.428</v>
      </c>
      <c r="DX190" s="279">
        <f t="shared" si="5"/>
        <v>1553.212</v>
      </c>
    </row>
    <row r="191" spans="1:128" x14ac:dyDescent="0.25">
      <c r="A191" s="175" t="str">
        <f>IF('1'!$A$1=1,B191,C191)</f>
        <v>Дебет</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177">
        <v>13232.343000000001</v>
      </c>
      <c r="DW191" s="279">
        <f t="shared" si="4"/>
        <v>14343.129000000001</v>
      </c>
      <c r="DX191" s="279">
        <f t="shared" si="5"/>
        <v>83756.519</v>
      </c>
    </row>
    <row r="192" spans="1:128" x14ac:dyDescent="0.25">
      <c r="A192" s="212" t="str">
        <f>IF('1'!$A$1=1,B192,C192)</f>
        <v>Реінвестовані доходи</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177">
        <v>-2613.2840000000001</v>
      </c>
      <c r="DW192" s="279">
        <f t="shared" si="4"/>
        <v>-124062.40699999999</v>
      </c>
      <c r="DX192" s="279">
        <f t="shared" si="5"/>
        <v>-92798.661999999982</v>
      </c>
    </row>
    <row r="193" spans="1:128" x14ac:dyDescent="0.25">
      <c r="A193" s="175" t="str">
        <f>IF('1'!$A$1=1,B193,C193)</f>
        <v>Кредит</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177">
        <v>0</v>
      </c>
      <c r="DW193" s="279">
        <f t="shared" si="4"/>
        <v>0</v>
      </c>
      <c r="DX193" s="279">
        <f t="shared" si="5"/>
        <v>0</v>
      </c>
    </row>
    <row r="194" spans="1:128" x14ac:dyDescent="0.25">
      <c r="A194" s="175" t="str">
        <f>IF('1'!$A$1=1,B194,C194)</f>
        <v>Дебет</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177">
        <v>2613.2840000000001</v>
      </c>
      <c r="DW194" s="279">
        <f t="shared" si="4"/>
        <v>124062.40699999999</v>
      </c>
      <c r="DX194" s="279">
        <f t="shared" si="5"/>
        <v>92798.661999999982</v>
      </c>
    </row>
    <row r="195" spans="1:128" x14ac:dyDescent="0.25">
      <c r="A195" s="214" t="str">
        <f>IF('1'!$A$1=1,B195,C195)</f>
        <v>Банки</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177">
        <v>-2613.2840000000001</v>
      </c>
      <c r="DW195" s="279">
        <f t="shared" si="4"/>
        <v>-23288.739999999991</v>
      </c>
      <c r="DX195" s="279">
        <f t="shared" si="5"/>
        <v>-23716.155000000002</v>
      </c>
    </row>
    <row r="196" spans="1:128" x14ac:dyDescent="0.25">
      <c r="A196" s="175" t="str">
        <f>IF('1'!$A$1=1,B196,C196)</f>
        <v>Кредит</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177">
        <v>0</v>
      </c>
      <c r="DW196" s="279">
        <f t="shared" si="4"/>
        <v>0</v>
      </c>
      <c r="DX196" s="279">
        <f t="shared" si="5"/>
        <v>0</v>
      </c>
    </row>
    <row r="197" spans="1:128" x14ac:dyDescent="0.25">
      <c r="A197" s="175" t="str">
        <f>IF('1'!$A$1=1,B197,C197)</f>
        <v>Дебет</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177">
        <v>2613.2840000000001</v>
      </c>
      <c r="DW197" s="279">
        <f t="shared" si="4"/>
        <v>23288.739999999991</v>
      </c>
      <c r="DX197" s="279">
        <f t="shared" si="5"/>
        <v>23716.155000000002</v>
      </c>
    </row>
    <row r="198" spans="1:128" x14ac:dyDescent="0.25">
      <c r="A198" s="214" t="str">
        <f>IF('1'!$A$1=1,B198,C198)</f>
        <v>Інші сектори</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177">
        <v>0</v>
      </c>
      <c r="DW198" s="279">
        <f t="shared" si="4"/>
        <v>-100773.66700000002</v>
      </c>
      <c r="DX198" s="279">
        <f t="shared" si="5"/>
        <v>-69082.506999999998</v>
      </c>
    </row>
    <row r="199" spans="1:128" x14ac:dyDescent="0.25">
      <c r="A199" s="175" t="str">
        <f>IF('1'!$A$1=1,B199,C199)</f>
        <v>Кредит</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177">
        <v>0</v>
      </c>
      <c r="DW199" s="279">
        <f t="shared" si="4"/>
        <v>0</v>
      </c>
      <c r="DX199" s="279">
        <f t="shared" si="5"/>
        <v>0</v>
      </c>
    </row>
    <row r="200" spans="1:128" x14ac:dyDescent="0.25">
      <c r="A200" s="175" t="str">
        <f>IF('1'!$A$1=1,B200,C200)</f>
        <v>Дебет</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177">
        <v>0</v>
      </c>
      <c r="DW200" s="279">
        <f t="shared" ref="DW200:DW263" si="6">SUM(CV200:DG200)</f>
        <v>100773.66700000002</v>
      </c>
      <c r="DX200" s="279">
        <f t="shared" ref="DX200:DX263" si="7">SUM(DH200:DS200)</f>
        <v>69082.506999999998</v>
      </c>
    </row>
    <row r="201" spans="1:128" x14ac:dyDescent="0.25">
      <c r="A201" s="216" t="str">
        <f>IF('1'!$A$1=1,B201,C201)</f>
        <v>Проценти</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177">
        <v>-3940.6670000000004</v>
      </c>
      <c r="DW201" s="279">
        <f t="shared" si="6"/>
        <v>-29957.739000000001</v>
      </c>
      <c r="DX201" s="279">
        <f t="shared" si="7"/>
        <v>-42040.898999999998</v>
      </c>
    </row>
    <row r="202" spans="1:128" x14ac:dyDescent="0.25">
      <c r="A202" s="175" t="str">
        <f>IF('1'!$A$1=1,B202,C202)</f>
        <v>Кредит</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177">
        <v>0</v>
      </c>
      <c r="DW202" s="279">
        <f t="shared" si="6"/>
        <v>0</v>
      </c>
      <c r="DX202" s="279">
        <f t="shared" si="7"/>
        <v>0</v>
      </c>
    </row>
    <row r="203" spans="1:128" x14ac:dyDescent="0.25">
      <c r="A203" s="175" t="str">
        <f>IF('1'!$A$1=1,B203,C203)</f>
        <v>Дебет</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177">
        <v>3940.6670000000004</v>
      </c>
      <c r="DW203" s="279">
        <f t="shared" si="6"/>
        <v>29957.739000000001</v>
      </c>
      <c r="DX203" s="279">
        <f t="shared" si="7"/>
        <v>42040.898999999998</v>
      </c>
    </row>
    <row r="204" spans="1:128" ht="26.4" x14ac:dyDescent="0.25">
      <c r="A204" s="218" t="str">
        <f>IF('1'!$A$1=1,B204,C204)</f>
        <v>Інвестиції прямого інвестора в підприєємства прямого інвестування</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177">
        <v>-2364.4</v>
      </c>
      <c r="DW204" s="279">
        <f t="shared" si="6"/>
        <v>-19131.019</v>
      </c>
      <c r="DX204" s="279">
        <f t="shared" si="7"/>
        <v>-24553.873</v>
      </c>
    </row>
    <row r="205" spans="1:128" x14ac:dyDescent="0.25">
      <c r="A205" s="175" t="str">
        <f>IF('1'!$A$1=1,B205,C205)</f>
        <v>Кредит</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177">
        <v>0</v>
      </c>
      <c r="DW205" s="279">
        <f t="shared" si="6"/>
        <v>0</v>
      </c>
      <c r="DX205" s="279">
        <f t="shared" si="7"/>
        <v>0</v>
      </c>
    </row>
    <row r="206" spans="1:128" x14ac:dyDescent="0.25">
      <c r="A206" s="175" t="str">
        <f>IF('1'!$A$1=1,B206,C206)</f>
        <v>Дебет</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177">
        <v>2364.4</v>
      </c>
      <c r="DW206" s="279">
        <f t="shared" si="6"/>
        <v>19131.019</v>
      </c>
      <c r="DX206" s="279">
        <f t="shared" si="7"/>
        <v>24553.873</v>
      </c>
    </row>
    <row r="207" spans="1:128" ht="39.6" x14ac:dyDescent="0.25">
      <c r="A207" s="218" t="str">
        <f>IF('1'!$A$1=1,B207,C207)</f>
        <v>Інвестиції підприємств прямого інвестування в прямого інвестора (зворотне інвестування)</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177">
        <v>0</v>
      </c>
      <c r="DW207" s="279">
        <f t="shared" si="6"/>
        <v>-146.80100000000002</v>
      </c>
      <c r="DX207" s="279">
        <f t="shared" si="7"/>
        <v>-2674.7820000000002</v>
      </c>
    </row>
    <row r="208" spans="1:128" x14ac:dyDescent="0.25">
      <c r="A208" s="175" t="str">
        <f>IF('1'!$A$1=1,B208,C208)</f>
        <v>Кредит</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177">
        <v>0</v>
      </c>
      <c r="DW208" s="279">
        <f t="shared" si="6"/>
        <v>0</v>
      </c>
      <c r="DX208" s="279">
        <f t="shared" si="7"/>
        <v>0</v>
      </c>
    </row>
    <row r="209" spans="1:128" x14ac:dyDescent="0.25">
      <c r="A209" s="175" t="str">
        <f>IF('1'!$A$1=1,B209,C209)</f>
        <v>Дебет</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177">
        <v>0</v>
      </c>
      <c r="DW209" s="279">
        <f t="shared" si="6"/>
        <v>146.80100000000002</v>
      </c>
      <c r="DX209" s="279">
        <f t="shared" si="7"/>
        <v>2674.7820000000002</v>
      </c>
    </row>
    <row r="210" spans="1:128" ht="26.4" x14ac:dyDescent="0.25">
      <c r="A210" s="218" t="str">
        <f>IF('1'!$A$1=1,B210,C210)</f>
        <v>Інвестиції між сестринськими підприємствами</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177">
        <v>-1576.2670000000001</v>
      </c>
      <c r="DW210" s="279">
        <f t="shared" si="6"/>
        <v>-10679.918999999998</v>
      </c>
      <c r="DX210" s="279">
        <f t="shared" si="7"/>
        <v>-14812.243999999999</v>
      </c>
    </row>
    <row r="211" spans="1:128" x14ac:dyDescent="0.25">
      <c r="A211" s="175" t="str">
        <f>IF('1'!$A$1=1,B211,C211)</f>
        <v>Кредит</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177">
        <v>0</v>
      </c>
      <c r="DW211" s="279">
        <f t="shared" si="6"/>
        <v>0</v>
      </c>
      <c r="DX211" s="279">
        <f t="shared" si="7"/>
        <v>0</v>
      </c>
    </row>
    <row r="212" spans="1:128" x14ac:dyDescent="0.25">
      <c r="A212" s="175" t="str">
        <f>IF('1'!$A$1=1,B212,C212)</f>
        <v>Дебет</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177">
        <v>1576.2670000000001</v>
      </c>
      <c r="DW212" s="279">
        <f t="shared" si="6"/>
        <v>10679.918999999998</v>
      </c>
      <c r="DX212" s="279">
        <f t="shared" si="7"/>
        <v>14812.243999999999</v>
      </c>
    </row>
    <row r="213" spans="1:128" x14ac:dyDescent="0.25">
      <c r="A213" s="206" t="str">
        <f>IF('1'!$A$1=1,B213,C213)</f>
        <v>Портфельні інвестиції</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180">
        <v>-248.88400000000001</v>
      </c>
      <c r="DW213" s="280">
        <f t="shared" si="6"/>
        <v>-13595.999000000002</v>
      </c>
      <c r="DX213" s="280">
        <f t="shared" si="7"/>
        <v>-18239.066999999999</v>
      </c>
    </row>
    <row r="214" spans="1:128" x14ac:dyDescent="0.25">
      <c r="A214" s="175" t="str">
        <f>IF('1'!$A$1=1,B214,C214)</f>
        <v>Кредит</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177">
        <v>207.404</v>
      </c>
      <c r="DW214" s="279">
        <f t="shared" si="6"/>
        <v>730.14600000000019</v>
      </c>
      <c r="DX214" s="279">
        <f t="shared" si="7"/>
        <v>1817.7490000000003</v>
      </c>
    </row>
    <row r="215" spans="1:128" x14ac:dyDescent="0.25">
      <c r="A215" s="175" t="str">
        <f>IF('1'!$A$1=1,B215,C215)</f>
        <v>Дебет</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177">
        <v>456.28800000000001</v>
      </c>
      <c r="DW215" s="279">
        <f t="shared" si="6"/>
        <v>14326.145</v>
      </c>
      <c r="DX215" s="279">
        <f t="shared" si="7"/>
        <v>20056.816000000003</v>
      </c>
    </row>
    <row r="216" spans="1:128" ht="26.4" x14ac:dyDescent="0.25">
      <c r="A216" s="208" t="str">
        <f>IF('1'!$A$1=1,B216,C216)</f>
        <v>Інвестиційний доход від участі в капіталі компаній та інвестиційних фондах</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177">
        <v>0</v>
      </c>
      <c r="DW216" s="279">
        <f t="shared" si="6"/>
        <v>0</v>
      </c>
      <c r="DX216" s="279">
        <f t="shared" si="7"/>
        <v>0</v>
      </c>
    </row>
    <row r="217" spans="1:128" x14ac:dyDescent="0.25">
      <c r="A217" s="175" t="str">
        <f>IF('1'!$A$1=1,B217,C217)</f>
        <v>Кредит</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177">
        <v>0</v>
      </c>
      <c r="DW217" s="279">
        <f t="shared" si="6"/>
        <v>0</v>
      </c>
      <c r="DX217" s="279">
        <f t="shared" si="7"/>
        <v>0</v>
      </c>
    </row>
    <row r="218" spans="1:128" x14ac:dyDescent="0.25">
      <c r="A218" s="175" t="str">
        <f>IF('1'!$A$1=1,B218,C218)</f>
        <v>Дебет</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177">
        <v>0</v>
      </c>
      <c r="DW218" s="279">
        <f t="shared" si="6"/>
        <v>0</v>
      </c>
      <c r="DX218" s="279">
        <f t="shared" si="7"/>
        <v>0</v>
      </c>
    </row>
    <row r="219" spans="1:128" x14ac:dyDescent="0.25">
      <c r="A219" s="216" t="str">
        <f>IF('1'!$A$1=1,B219,C219)</f>
        <v>Проценти</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177">
        <v>-248.88400000000001</v>
      </c>
      <c r="DW219" s="279">
        <f t="shared" si="6"/>
        <v>-13595.999000000002</v>
      </c>
      <c r="DX219" s="279">
        <f t="shared" si="7"/>
        <v>-18239.066999999999</v>
      </c>
    </row>
    <row r="220" spans="1:128" x14ac:dyDescent="0.25">
      <c r="A220" s="175" t="str">
        <f>IF('1'!$A$1=1,B220,C220)</f>
        <v>Кредит</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177">
        <v>207.404</v>
      </c>
      <c r="DW220" s="279">
        <f t="shared" si="6"/>
        <v>730.14600000000019</v>
      </c>
      <c r="DX220" s="279">
        <f t="shared" si="7"/>
        <v>1817.7490000000003</v>
      </c>
    </row>
    <row r="221" spans="1:128" x14ac:dyDescent="0.25">
      <c r="A221" s="175" t="str">
        <f>IF('1'!$A$1=1,B221,C221)</f>
        <v>Дебет</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177">
        <v>456.28800000000001</v>
      </c>
      <c r="DW221" s="279">
        <f t="shared" si="6"/>
        <v>14326.145</v>
      </c>
      <c r="DX221" s="279">
        <f t="shared" si="7"/>
        <v>20056.816000000003</v>
      </c>
    </row>
    <row r="222" spans="1:128" x14ac:dyDescent="0.25">
      <c r="A222" s="206" t="str">
        <f>IF('1'!$A$1=1,B222,C222)</f>
        <v>Інші інвестиції</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180">
        <v>0</v>
      </c>
      <c r="DW222" s="280">
        <f t="shared" si="6"/>
        <v>-47434.890000000007</v>
      </c>
      <c r="DX222" s="280">
        <f t="shared" si="7"/>
        <v>-73349.452000000005</v>
      </c>
    </row>
    <row r="223" spans="1:128" x14ac:dyDescent="0.25">
      <c r="A223" s="175" t="str">
        <f>IF('1'!$A$1=1,B223,C223)</f>
        <v>Кредит</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177">
        <v>3940.6669999999999</v>
      </c>
      <c r="DW223" s="279">
        <f t="shared" si="6"/>
        <v>33942.446000000004</v>
      </c>
      <c r="DX223" s="279">
        <f t="shared" si="7"/>
        <v>42152.394999999997</v>
      </c>
    </row>
    <row r="224" spans="1:128" x14ac:dyDescent="0.25">
      <c r="A224" s="175" t="str">
        <f>IF('1'!$A$1=1,B224,C224)</f>
        <v>Дебет</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177">
        <v>3940.6669999999999</v>
      </c>
      <c r="DW224" s="279">
        <f t="shared" si="6"/>
        <v>81377.33600000001</v>
      </c>
      <c r="DX224" s="279">
        <f t="shared" si="7"/>
        <v>115501.84700000001</v>
      </c>
    </row>
    <row r="225" spans="1:128" x14ac:dyDescent="0.25">
      <c r="A225" s="216" t="str">
        <f>IF('1'!$A$1=1,B225,C225)</f>
        <v>Проценти</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177">
        <v>0</v>
      </c>
      <c r="DW225" s="279">
        <f t="shared" si="6"/>
        <v>-47434.890000000007</v>
      </c>
      <c r="DX225" s="279">
        <f t="shared" si="7"/>
        <v>-73349.452000000005</v>
      </c>
    </row>
    <row r="226" spans="1:128" x14ac:dyDescent="0.25">
      <c r="A226" s="175" t="str">
        <f>IF('1'!$A$1=1,B226,C226)</f>
        <v>Кредит</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177">
        <v>3940.6669999999999</v>
      </c>
      <c r="DW226" s="279">
        <f t="shared" si="6"/>
        <v>33942.446000000004</v>
      </c>
      <c r="DX226" s="279">
        <f t="shared" si="7"/>
        <v>42152.394999999997</v>
      </c>
    </row>
    <row r="227" spans="1:128" x14ac:dyDescent="0.25">
      <c r="A227" s="175" t="str">
        <f>IF('1'!$A$1=1,B227,C227)</f>
        <v>Дебет</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177">
        <v>3940.6669999999999</v>
      </c>
      <c r="DW227" s="279">
        <f t="shared" si="6"/>
        <v>81377.33600000001</v>
      </c>
      <c r="DX227" s="279">
        <f t="shared" si="7"/>
        <v>115501.84700000001</v>
      </c>
    </row>
    <row r="228" spans="1:128" x14ac:dyDescent="0.25">
      <c r="A228" s="212" t="str">
        <f>IF('1'!$A$1=1,B228,C228)</f>
        <v>Проценти до сплати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177">
        <v>41.480000000000018</v>
      </c>
      <c r="DW228" s="279">
        <f t="shared" si="6"/>
        <v>-48384.798999999999</v>
      </c>
      <c r="DX228" s="279">
        <f t="shared" si="7"/>
        <v>-74723.37</v>
      </c>
    </row>
    <row r="229" spans="1:128" x14ac:dyDescent="0.25">
      <c r="A229" s="175" t="str">
        <f>IF('1'!$A$1=1,B229,C229)</f>
        <v>Кредит</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177">
        <v>3982.1469999999999</v>
      </c>
      <c r="DW229" s="279">
        <f t="shared" si="6"/>
        <v>34381.807000000001</v>
      </c>
      <c r="DX229" s="279">
        <f t="shared" si="7"/>
        <v>42634.219000000005</v>
      </c>
    </row>
    <row r="230" spans="1:128" x14ac:dyDescent="0.25">
      <c r="A230" s="175" t="str">
        <f>IF('1'!$A$1=1,B230,C230)</f>
        <v>Дебет</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177">
        <v>3940.6669999999999</v>
      </c>
      <c r="DW230" s="279">
        <f t="shared" si="6"/>
        <v>82766.606</v>
      </c>
      <c r="DX230" s="279">
        <f t="shared" si="7"/>
        <v>117357.58899999999</v>
      </c>
    </row>
    <row r="231" spans="1:128" x14ac:dyDescent="0.25">
      <c r="A231" s="204" t="str">
        <f>IF('1'!$A$1=1,B231,C231)</f>
        <v>Інші первинні доходи</v>
      </c>
      <c r="B231" s="307" t="s">
        <v>439</v>
      </c>
      <c r="C231" s="307" t="s">
        <v>440</v>
      </c>
      <c r="D231" s="177" t="s">
        <v>447</v>
      </c>
      <c r="E231" s="177" t="s">
        <v>447</v>
      </c>
      <c r="F231" s="177" t="s">
        <v>447</v>
      </c>
      <c r="G231" s="177" t="s">
        <v>447</v>
      </c>
      <c r="H231" s="177" t="s">
        <v>447</v>
      </c>
      <c r="I231" s="177" t="s">
        <v>447</v>
      </c>
      <c r="J231" s="177" t="s">
        <v>447</v>
      </c>
      <c r="K231" s="177" t="s">
        <v>447</v>
      </c>
      <c r="L231" s="177" t="s">
        <v>447</v>
      </c>
      <c r="M231" s="177" t="s">
        <v>447</v>
      </c>
      <c r="N231" s="177" t="s">
        <v>447</v>
      </c>
      <c r="O231" s="177" t="s">
        <v>447</v>
      </c>
      <c r="P231" s="177" t="s">
        <v>447</v>
      </c>
      <c r="Q231" s="177" t="s">
        <v>447</v>
      </c>
      <c r="R231" s="177" t="s">
        <v>447</v>
      </c>
      <c r="S231" s="177" t="s">
        <v>447</v>
      </c>
      <c r="T231" s="177" t="s">
        <v>447</v>
      </c>
      <c r="U231" s="177" t="s">
        <v>447</v>
      </c>
      <c r="V231" s="177" t="s">
        <v>447</v>
      </c>
      <c r="W231" s="177" t="s">
        <v>447</v>
      </c>
      <c r="X231" s="177" t="s">
        <v>447</v>
      </c>
      <c r="Y231" s="177" t="s">
        <v>447</v>
      </c>
      <c r="Z231" s="177" t="s">
        <v>447</v>
      </c>
      <c r="AA231" s="177" t="s">
        <v>447</v>
      </c>
      <c r="AB231" s="177" t="s">
        <v>447</v>
      </c>
      <c r="AC231" s="177" t="s">
        <v>447</v>
      </c>
      <c r="AD231" s="177" t="s">
        <v>447</v>
      </c>
      <c r="AE231" s="177" t="s">
        <v>447</v>
      </c>
      <c r="AF231" s="177" t="s">
        <v>447</v>
      </c>
      <c r="AG231" s="177" t="s">
        <v>447</v>
      </c>
      <c r="AH231" s="177" t="s">
        <v>447</v>
      </c>
      <c r="AI231" s="177" t="s">
        <v>447</v>
      </c>
      <c r="AJ231" s="177" t="s">
        <v>447</v>
      </c>
      <c r="AK231" s="177" t="s">
        <v>447</v>
      </c>
      <c r="AL231" s="177" t="s">
        <v>447</v>
      </c>
      <c r="AM231" s="177" t="s">
        <v>447</v>
      </c>
      <c r="AN231" s="177" t="s">
        <v>447</v>
      </c>
      <c r="AO231" s="177" t="s">
        <v>447</v>
      </c>
      <c r="AP231" s="177" t="s">
        <v>447</v>
      </c>
      <c r="AQ231" s="177" t="s">
        <v>447</v>
      </c>
      <c r="AR231" s="177" t="s">
        <v>447</v>
      </c>
      <c r="AS231" s="177" t="s">
        <v>447</v>
      </c>
      <c r="AT231" s="177" t="s">
        <v>447</v>
      </c>
      <c r="AU231" s="177" t="s">
        <v>447</v>
      </c>
      <c r="AV231" s="177" t="s">
        <v>447</v>
      </c>
      <c r="AW231" s="177" t="s">
        <v>447</v>
      </c>
      <c r="AX231" s="177" t="s">
        <v>447</v>
      </c>
      <c r="AY231" s="177" t="s">
        <v>447</v>
      </c>
      <c r="AZ231" s="177" t="s">
        <v>447</v>
      </c>
      <c r="BA231" s="177" t="s">
        <v>447</v>
      </c>
      <c r="BB231" s="177" t="s">
        <v>447</v>
      </c>
      <c r="BC231" s="177" t="s">
        <v>447</v>
      </c>
      <c r="BD231" s="177" t="s">
        <v>447</v>
      </c>
      <c r="BE231" s="177" t="s">
        <v>447</v>
      </c>
      <c r="BF231" s="177" t="s">
        <v>447</v>
      </c>
      <c r="BG231" s="177" t="s">
        <v>447</v>
      </c>
      <c r="BH231" s="177" t="s">
        <v>447</v>
      </c>
      <c r="BI231" s="177" t="s">
        <v>447</v>
      </c>
      <c r="BJ231" s="177" t="s">
        <v>447</v>
      </c>
      <c r="BK231" s="177" t="s">
        <v>447</v>
      </c>
      <c r="BL231" s="177" t="s">
        <v>447</v>
      </c>
      <c r="BM231" s="177" t="s">
        <v>447</v>
      </c>
      <c r="BN231" s="177" t="s">
        <v>447</v>
      </c>
      <c r="BO231" s="177" t="s">
        <v>447</v>
      </c>
      <c r="BP231" s="177" t="s">
        <v>447</v>
      </c>
      <c r="BQ231" s="177" t="s">
        <v>447</v>
      </c>
      <c r="BR231" s="177" t="s">
        <v>447</v>
      </c>
      <c r="BS231" s="177" t="s">
        <v>447</v>
      </c>
      <c r="BT231" s="177" t="s">
        <v>447</v>
      </c>
      <c r="BU231" s="177" t="s">
        <v>447</v>
      </c>
      <c r="BV231" s="177" t="s">
        <v>447</v>
      </c>
      <c r="BW231" s="177" t="s">
        <v>447</v>
      </c>
      <c r="BX231" s="177" t="s">
        <v>447</v>
      </c>
      <c r="BY231" s="177" t="s">
        <v>447</v>
      </c>
      <c r="BZ231" s="177" t="s">
        <v>447</v>
      </c>
      <c r="CA231" s="177" t="s">
        <v>447</v>
      </c>
      <c r="CB231" s="177" t="s">
        <v>447</v>
      </c>
      <c r="CC231" s="177" t="s">
        <v>447</v>
      </c>
      <c r="CD231" s="177" t="s">
        <v>447</v>
      </c>
      <c r="CE231" s="177" t="s">
        <v>447</v>
      </c>
      <c r="CF231" s="177" t="s">
        <v>447</v>
      </c>
      <c r="CG231" s="177" t="s">
        <v>447</v>
      </c>
      <c r="CH231" s="177" t="s">
        <v>447</v>
      </c>
      <c r="CI231" s="177" t="s">
        <v>447</v>
      </c>
      <c r="CJ231" s="177" t="s">
        <v>447</v>
      </c>
      <c r="CK231" s="177" t="s">
        <v>447</v>
      </c>
      <c r="CL231" s="177" t="s">
        <v>447</v>
      </c>
      <c r="CM231" s="177" t="s">
        <v>447</v>
      </c>
      <c r="CN231" s="177" t="s">
        <v>447</v>
      </c>
      <c r="CO231" s="177" t="s">
        <v>447</v>
      </c>
      <c r="CP231" s="177" t="s">
        <v>447</v>
      </c>
      <c r="CQ231" s="177" t="s">
        <v>447</v>
      </c>
      <c r="CR231" s="177" t="s">
        <v>447</v>
      </c>
      <c r="CS231" s="177" t="s">
        <v>447</v>
      </c>
      <c r="CT231" s="177" t="s">
        <v>447</v>
      </c>
      <c r="CU231" s="177" t="s">
        <v>447</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177">
        <v>165.923</v>
      </c>
      <c r="DW231" s="279">
        <f t="shared" si="6"/>
        <v>8014.9452919999994</v>
      </c>
      <c r="DX231" s="279">
        <f t="shared" si="7"/>
        <v>11222.36</v>
      </c>
    </row>
    <row r="232" spans="1:128" x14ac:dyDescent="0.25">
      <c r="A232" s="175" t="str">
        <f>IF('1'!$A$1=1,B232,C232)</f>
        <v>Кредит</v>
      </c>
      <c r="B232" s="308" t="s">
        <v>214</v>
      </c>
      <c r="C232" s="308" t="s">
        <v>441</v>
      </c>
      <c r="D232" s="177" t="s">
        <v>447</v>
      </c>
      <c r="E232" s="177" t="s">
        <v>447</v>
      </c>
      <c r="F232" s="177" t="s">
        <v>447</v>
      </c>
      <c r="G232" s="177" t="s">
        <v>447</v>
      </c>
      <c r="H232" s="177" t="s">
        <v>447</v>
      </c>
      <c r="I232" s="177" t="s">
        <v>447</v>
      </c>
      <c r="J232" s="177" t="s">
        <v>447</v>
      </c>
      <c r="K232" s="177" t="s">
        <v>447</v>
      </c>
      <c r="L232" s="177" t="s">
        <v>447</v>
      </c>
      <c r="M232" s="177" t="s">
        <v>447</v>
      </c>
      <c r="N232" s="177" t="s">
        <v>447</v>
      </c>
      <c r="O232" s="177" t="s">
        <v>447</v>
      </c>
      <c r="P232" s="177" t="s">
        <v>447</v>
      </c>
      <c r="Q232" s="177" t="s">
        <v>447</v>
      </c>
      <c r="R232" s="177" t="s">
        <v>447</v>
      </c>
      <c r="S232" s="177" t="s">
        <v>447</v>
      </c>
      <c r="T232" s="177" t="s">
        <v>447</v>
      </c>
      <c r="U232" s="177" t="s">
        <v>447</v>
      </c>
      <c r="V232" s="177" t="s">
        <v>447</v>
      </c>
      <c r="W232" s="177" t="s">
        <v>447</v>
      </c>
      <c r="X232" s="177" t="s">
        <v>447</v>
      </c>
      <c r="Y232" s="177" t="s">
        <v>447</v>
      </c>
      <c r="Z232" s="177" t="s">
        <v>447</v>
      </c>
      <c r="AA232" s="177" t="s">
        <v>447</v>
      </c>
      <c r="AB232" s="177" t="s">
        <v>447</v>
      </c>
      <c r="AC232" s="177" t="s">
        <v>447</v>
      </c>
      <c r="AD232" s="177" t="s">
        <v>447</v>
      </c>
      <c r="AE232" s="177" t="s">
        <v>447</v>
      </c>
      <c r="AF232" s="177" t="s">
        <v>447</v>
      </c>
      <c r="AG232" s="177" t="s">
        <v>447</v>
      </c>
      <c r="AH232" s="177" t="s">
        <v>447</v>
      </c>
      <c r="AI232" s="177" t="s">
        <v>447</v>
      </c>
      <c r="AJ232" s="177" t="s">
        <v>447</v>
      </c>
      <c r="AK232" s="177" t="s">
        <v>447</v>
      </c>
      <c r="AL232" s="177" t="s">
        <v>447</v>
      </c>
      <c r="AM232" s="177" t="s">
        <v>447</v>
      </c>
      <c r="AN232" s="177" t="s">
        <v>447</v>
      </c>
      <c r="AO232" s="177" t="s">
        <v>447</v>
      </c>
      <c r="AP232" s="177" t="s">
        <v>447</v>
      </c>
      <c r="AQ232" s="177" t="s">
        <v>447</v>
      </c>
      <c r="AR232" s="177" t="s">
        <v>447</v>
      </c>
      <c r="AS232" s="177" t="s">
        <v>447</v>
      </c>
      <c r="AT232" s="177" t="s">
        <v>447</v>
      </c>
      <c r="AU232" s="177" t="s">
        <v>447</v>
      </c>
      <c r="AV232" s="177" t="s">
        <v>447</v>
      </c>
      <c r="AW232" s="177" t="s">
        <v>447</v>
      </c>
      <c r="AX232" s="177" t="s">
        <v>447</v>
      </c>
      <c r="AY232" s="177" t="s">
        <v>447</v>
      </c>
      <c r="AZ232" s="177" t="s">
        <v>447</v>
      </c>
      <c r="BA232" s="177" t="s">
        <v>447</v>
      </c>
      <c r="BB232" s="177" t="s">
        <v>447</v>
      </c>
      <c r="BC232" s="177" t="s">
        <v>447</v>
      </c>
      <c r="BD232" s="177" t="s">
        <v>447</v>
      </c>
      <c r="BE232" s="177" t="s">
        <v>447</v>
      </c>
      <c r="BF232" s="177" t="s">
        <v>447</v>
      </c>
      <c r="BG232" s="177" t="s">
        <v>447</v>
      </c>
      <c r="BH232" s="177" t="s">
        <v>447</v>
      </c>
      <c r="BI232" s="177" t="s">
        <v>447</v>
      </c>
      <c r="BJ232" s="177" t="s">
        <v>447</v>
      </c>
      <c r="BK232" s="177" t="s">
        <v>447</v>
      </c>
      <c r="BL232" s="177" t="s">
        <v>447</v>
      </c>
      <c r="BM232" s="177" t="s">
        <v>447</v>
      </c>
      <c r="BN232" s="177" t="s">
        <v>447</v>
      </c>
      <c r="BO232" s="177" t="s">
        <v>447</v>
      </c>
      <c r="BP232" s="177" t="s">
        <v>447</v>
      </c>
      <c r="BQ232" s="177" t="s">
        <v>447</v>
      </c>
      <c r="BR232" s="177" t="s">
        <v>447</v>
      </c>
      <c r="BS232" s="177" t="s">
        <v>447</v>
      </c>
      <c r="BT232" s="177" t="s">
        <v>447</v>
      </c>
      <c r="BU232" s="177" t="s">
        <v>447</v>
      </c>
      <c r="BV232" s="177" t="s">
        <v>447</v>
      </c>
      <c r="BW232" s="177" t="s">
        <v>447</v>
      </c>
      <c r="BX232" s="177" t="s">
        <v>447</v>
      </c>
      <c r="BY232" s="177" t="s">
        <v>447</v>
      </c>
      <c r="BZ232" s="177" t="s">
        <v>447</v>
      </c>
      <c r="CA232" s="177" t="s">
        <v>447</v>
      </c>
      <c r="CB232" s="177" t="s">
        <v>447</v>
      </c>
      <c r="CC232" s="177" t="s">
        <v>447</v>
      </c>
      <c r="CD232" s="177" t="s">
        <v>447</v>
      </c>
      <c r="CE232" s="177" t="s">
        <v>447</v>
      </c>
      <c r="CF232" s="177" t="s">
        <v>447</v>
      </c>
      <c r="CG232" s="177" t="s">
        <v>447</v>
      </c>
      <c r="CH232" s="177" t="s">
        <v>447</v>
      </c>
      <c r="CI232" s="177" t="s">
        <v>447</v>
      </c>
      <c r="CJ232" s="177" t="s">
        <v>447</v>
      </c>
      <c r="CK232" s="177" t="s">
        <v>447</v>
      </c>
      <c r="CL232" s="177" t="s">
        <v>447</v>
      </c>
      <c r="CM232" s="177" t="s">
        <v>447</v>
      </c>
      <c r="CN232" s="177" t="s">
        <v>447</v>
      </c>
      <c r="CO232" s="177" t="s">
        <v>447</v>
      </c>
      <c r="CP232" s="177" t="s">
        <v>447</v>
      </c>
      <c r="CQ232" s="177" t="s">
        <v>447</v>
      </c>
      <c r="CR232" s="177" t="s">
        <v>447</v>
      </c>
      <c r="CS232" s="177" t="s">
        <v>447</v>
      </c>
      <c r="CT232" s="177" t="s">
        <v>447</v>
      </c>
      <c r="CU232" s="177" t="s">
        <v>447</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177">
        <v>165.923</v>
      </c>
      <c r="DW232" s="279">
        <f t="shared" si="6"/>
        <v>8014.9452919999994</v>
      </c>
      <c r="DX232" s="279">
        <f t="shared" si="7"/>
        <v>11222.36</v>
      </c>
    </row>
    <row r="233" spans="1:128" x14ac:dyDescent="0.25">
      <c r="A233" s="175" t="str">
        <f>IF('1'!$A$1=1,B233,C233)</f>
        <v>Дебет</v>
      </c>
      <c r="B233" s="308" t="s">
        <v>216</v>
      </c>
      <c r="C233" s="308" t="s">
        <v>442</v>
      </c>
      <c r="D233" s="177" t="s">
        <v>447</v>
      </c>
      <c r="E233" s="177" t="s">
        <v>447</v>
      </c>
      <c r="F233" s="177" t="s">
        <v>447</v>
      </c>
      <c r="G233" s="177" t="s">
        <v>447</v>
      </c>
      <c r="H233" s="177" t="s">
        <v>447</v>
      </c>
      <c r="I233" s="177" t="s">
        <v>447</v>
      </c>
      <c r="J233" s="177" t="s">
        <v>447</v>
      </c>
      <c r="K233" s="177" t="s">
        <v>447</v>
      </c>
      <c r="L233" s="177" t="s">
        <v>447</v>
      </c>
      <c r="M233" s="177" t="s">
        <v>447</v>
      </c>
      <c r="N233" s="177" t="s">
        <v>447</v>
      </c>
      <c r="O233" s="177" t="s">
        <v>447</v>
      </c>
      <c r="P233" s="177" t="s">
        <v>447</v>
      </c>
      <c r="Q233" s="177" t="s">
        <v>447</v>
      </c>
      <c r="R233" s="177" t="s">
        <v>447</v>
      </c>
      <c r="S233" s="177" t="s">
        <v>447</v>
      </c>
      <c r="T233" s="177" t="s">
        <v>447</v>
      </c>
      <c r="U233" s="177" t="s">
        <v>447</v>
      </c>
      <c r="V233" s="177" t="s">
        <v>447</v>
      </c>
      <c r="W233" s="177" t="s">
        <v>447</v>
      </c>
      <c r="X233" s="177" t="s">
        <v>447</v>
      </c>
      <c r="Y233" s="177" t="s">
        <v>447</v>
      </c>
      <c r="Z233" s="177" t="s">
        <v>447</v>
      </c>
      <c r="AA233" s="177" t="s">
        <v>447</v>
      </c>
      <c r="AB233" s="177" t="s">
        <v>447</v>
      </c>
      <c r="AC233" s="177" t="s">
        <v>447</v>
      </c>
      <c r="AD233" s="177" t="s">
        <v>447</v>
      </c>
      <c r="AE233" s="177" t="s">
        <v>447</v>
      </c>
      <c r="AF233" s="177" t="s">
        <v>447</v>
      </c>
      <c r="AG233" s="177" t="s">
        <v>447</v>
      </c>
      <c r="AH233" s="177" t="s">
        <v>447</v>
      </c>
      <c r="AI233" s="177" t="s">
        <v>447</v>
      </c>
      <c r="AJ233" s="177" t="s">
        <v>447</v>
      </c>
      <c r="AK233" s="177" t="s">
        <v>447</v>
      </c>
      <c r="AL233" s="177" t="s">
        <v>447</v>
      </c>
      <c r="AM233" s="177" t="s">
        <v>447</v>
      </c>
      <c r="AN233" s="177" t="s">
        <v>447</v>
      </c>
      <c r="AO233" s="177" t="s">
        <v>447</v>
      </c>
      <c r="AP233" s="177" t="s">
        <v>447</v>
      </c>
      <c r="AQ233" s="177" t="s">
        <v>447</v>
      </c>
      <c r="AR233" s="177" t="s">
        <v>447</v>
      </c>
      <c r="AS233" s="177" t="s">
        <v>447</v>
      </c>
      <c r="AT233" s="177" t="s">
        <v>447</v>
      </c>
      <c r="AU233" s="177" t="s">
        <v>447</v>
      </c>
      <c r="AV233" s="177" t="s">
        <v>447</v>
      </c>
      <c r="AW233" s="177" t="s">
        <v>447</v>
      </c>
      <c r="AX233" s="177" t="s">
        <v>447</v>
      </c>
      <c r="AY233" s="177" t="s">
        <v>447</v>
      </c>
      <c r="AZ233" s="177" t="s">
        <v>447</v>
      </c>
      <c r="BA233" s="177" t="s">
        <v>447</v>
      </c>
      <c r="BB233" s="177" t="s">
        <v>447</v>
      </c>
      <c r="BC233" s="177" t="s">
        <v>447</v>
      </c>
      <c r="BD233" s="177" t="s">
        <v>447</v>
      </c>
      <c r="BE233" s="177" t="s">
        <v>447</v>
      </c>
      <c r="BF233" s="177" t="s">
        <v>447</v>
      </c>
      <c r="BG233" s="177" t="s">
        <v>447</v>
      </c>
      <c r="BH233" s="177" t="s">
        <v>447</v>
      </c>
      <c r="BI233" s="177" t="s">
        <v>447</v>
      </c>
      <c r="BJ233" s="177" t="s">
        <v>447</v>
      </c>
      <c r="BK233" s="177" t="s">
        <v>447</v>
      </c>
      <c r="BL233" s="177" t="s">
        <v>447</v>
      </c>
      <c r="BM233" s="177" t="s">
        <v>447</v>
      </c>
      <c r="BN233" s="177" t="s">
        <v>447</v>
      </c>
      <c r="BO233" s="177" t="s">
        <v>447</v>
      </c>
      <c r="BP233" s="177" t="s">
        <v>447</v>
      </c>
      <c r="BQ233" s="177" t="s">
        <v>447</v>
      </c>
      <c r="BR233" s="177" t="s">
        <v>447</v>
      </c>
      <c r="BS233" s="177" t="s">
        <v>447</v>
      </c>
      <c r="BT233" s="177" t="s">
        <v>447</v>
      </c>
      <c r="BU233" s="177" t="s">
        <v>447</v>
      </c>
      <c r="BV233" s="177" t="s">
        <v>447</v>
      </c>
      <c r="BW233" s="177" t="s">
        <v>447</v>
      </c>
      <c r="BX233" s="177" t="s">
        <v>447</v>
      </c>
      <c r="BY233" s="177" t="s">
        <v>447</v>
      </c>
      <c r="BZ233" s="177" t="s">
        <v>447</v>
      </c>
      <c r="CA233" s="177" t="s">
        <v>447</v>
      </c>
      <c r="CB233" s="177" t="s">
        <v>447</v>
      </c>
      <c r="CC233" s="177" t="s">
        <v>447</v>
      </c>
      <c r="CD233" s="177" t="s">
        <v>447</v>
      </c>
      <c r="CE233" s="177" t="s">
        <v>447</v>
      </c>
      <c r="CF233" s="177" t="s">
        <v>447</v>
      </c>
      <c r="CG233" s="177" t="s">
        <v>447</v>
      </c>
      <c r="CH233" s="177" t="s">
        <v>447</v>
      </c>
      <c r="CI233" s="177" t="s">
        <v>447</v>
      </c>
      <c r="CJ233" s="177" t="s">
        <v>447</v>
      </c>
      <c r="CK233" s="177" t="s">
        <v>447</v>
      </c>
      <c r="CL233" s="177" t="s">
        <v>447</v>
      </c>
      <c r="CM233" s="177" t="s">
        <v>447</v>
      </c>
      <c r="CN233" s="177" t="s">
        <v>447</v>
      </c>
      <c r="CO233" s="177" t="s">
        <v>447</v>
      </c>
      <c r="CP233" s="177" t="s">
        <v>447</v>
      </c>
      <c r="CQ233" s="177" t="s">
        <v>447</v>
      </c>
      <c r="CR233" s="177" t="s">
        <v>447</v>
      </c>
      <c r="CS233" s="177" t="s">
        <v>447</v>
      </c>
      <c r="CT233" s="177" t="s">
        <v>447</v>
      </c>
      <c r="CU233" s="177" t="s">
        <v>447</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177">
        <v>0</v>
      </c>
      <c r="DW233" s="279">
        <f t="shared" si="6"/>
        <v>0</v>
      </c>
      <c r="DX233" s="279">
        <f t="shared" si="7"/>
        <v>0</v>
      </c>
    </row>
    <row r="234" spans="1:128" x14ac:dyDescent="0.25">
      <c r="A234" s="309" t="str">
        <f>IF('1'!$A$1=1,B234,C234)</f>
        <v>Податки на виробництво та імпорт</v>
      </c>
      <c r="B234" s="48" t="s">
        <v>443</v>
      </c>
      <c r="C234" s="48" t="s">
        <v>444</v>
      </c>
      <c r="D234" s="177" t="s">
        <v>447</v>
      </c>
      <c r="E234" s="177" t="s">
        <v>447</v>
      </c>
      <c r="F234" s="177" t="s">
        <v>447</v>
      </c>
      <c r="G234" s="177" t="s">
        <v>447</v>
      </c>
      <c r="H234" s="177" t="s">
        <v>447</v>
      </c>
      <c r="I234" s="177" t="s">
        <v>447</v>
      </c>
      <c r="J234" s="177" t="s">
        <v>447</v>
      </c>
      <c r="K234" s="177" t="s">
        <v>447</v>
      </c>
      <c r="L234" s="177" t="s">
        <v>447</v>
      </c>
      <c r="M234" s="177" t="s">
        <v>447</v>
      </c>
      <c r="N234" s="177" t="s">
        <v>447</v>
      </c>
      <c r="O234" s="177" t="s">
        <v>447</v>
      </c>
      <c r="P234" s="177" t="s">
        <v>447</v>
      </c>
      <c r="Q234" s="177" t="s">
        <v>447</v>
      </c>
      <c r="R234" s="177" t="s">
        <v>447</v>
      </c>
      <c r="S234" s="177" t="s">
        <v>447</v>
      </c>
      <c r="T234" s="177" t="s">
        <v>447</v>
      </c>
      <c r="U234" s="177" t="s">
        <v>447</v>
      </c>
      <c r="V234" s="177" t="s">
        <v>447</v>
      </c>
      <c r="W234" s="177" t="s">
        <v>447</v>
      </c>
      <c r="X234" s="177" t="s">
        <v>447</v>
      </c>
      <c r="Y234" s="177" t="s">
        <v>447</v>
      </c>
      <c r="Z234" s="177" t="s">
        <v>447</v>
      </c>
      <c r="AA234" s="177" t="s">
        <v>447</v>
      </c>
      <c r="AB234" s="177" t="s">
        <v>447</v>
      </c>
      <c r="AC234" s="177" t="s">
        <v>447</v>
      </c>
      <c r="AD234" s="177" t="s">
        <v>447</v>
      </c>
      <c r="AE234" s="177" t="s">
        <v>447</v>
      </c>
      <c r="AF234" s="177" t="s">
        <v>447</v>
      </c>
      <c r="AG234" s="177" t="s">
        <v>447</v>
      </c>
      <c r="AH234" s="177" t="s">
        <v>447</v>
      </c>
      <c r="AI234" s="177" t="s">
        <v>447</v>
      </c>
      <c r="AJ234" s="177" t="s">
        <v>447</v>
      </c>
      <c r="AK234" s="177" t="s">
        <v>447</v>
      </c>
      <c r="AL234" s="177" t="s">
        <v>447</v>
      </c>
      <c r="AM234" s="177" t="s">
        <v>447</v>
      </c>
      <c r="AN234" s="177" t="s">
        <v>447</v>
      </c>
      <c r="AO234" s="177" t="s">
        <v>447</v>
      </c>
      <c r="AP234" s="177" t="s">
        <v>447</v>
      </c>
      <c r="AQ234" s="177" t="s">
        <v>447</v>
      </c>
      <c r="AR234" s="177" t="s">
        <v>447</v>
      </c>
      <c r="AS234" s="177" t="s">
        <v>447</v>
      </c>
      <c r="AT234" s="177" t="s">
        <v>447</v>
      </c>
      <c r="AU234" s="177" t="s">
        <v>447</v>
      </c>
      <c r="AV234" s="177" t="s">
        <v>447</v>
      </c>
      <c r="AW234" s="177" t="s">
        <v>447</v>
      </c>
      <c r="AX234" s="177" t="s">
        <v>447</v>
      </c>
      <c r="AY234" s="177" t="s">
        <v>447</v>
      </c>
      <c r="AZ234" s="177" t="s">
        <v>447</v>
      </c>
      <c r="BA234" s="177" t="s">
        <v>447</v>
      </c>
      <c r="BB234" s="177" t="s">
        <v>447</v>
      </c>
      <c r="BC234" s="177" t="s">
        <v>447</v>
      </c>
      <c r="BD234" s="177" t="s">
        <v>447</v>
      </c>
      <c r="BE234" s="177" t="s">
        <v>447</v>
      </c>
      <c r="BF234" s="177" t="s">
        <v>447</v>
      </c>
      <c r="BG234" s="177" t="s">
        <v>447</v>
      </c>
      <c r="BH234" s="177" t="s">
        <v>447</v>
      </c>
      <c r="BI234" s="177" t="s">
        <v>447</v>
      </c>
      <c r="BJ234" s="177" t="s">
        <v>447</v>
      </c>
      <c r="BK234" s="177" t="s">
        <v>447</v>
      </c>
      <c r="BL234" s="177" t="s">
        <v>447</v>
      </c>
      <c r="BM234" s="177" t="s">
        <v>447</v>
      </c>
      <c r="BN234" s="177" t="s">
        <v>447</v>
      </c>
      <c r="BO234" s="177" t="s">
        <v>447</v>
      </c>
      <c r="BP234" s="177" t="s">
        <v>447</v>
      </c>
      <c r="BQ234" s="177" t="s">
        <v>447</v>
      </c>
      <c r="BR234" s="177" t="s">
        <v>447</v>
      </c>
      <c r="BS234" s="177" t="s">
        <v>447</v>
      </c>
      <c r="BT234" s="177" t="s">
        <v>447</v>
      </c>
      <c r="BU234" s="177" t="s">
        <v>447</v>
      </c>
      <c r="BV234" s="177" t="s">
        <v>447</v>
      </c>
      <c r="BW234" s="177" t="s">
        <v>447</v>
      </c>
      <c r="BX234" s="177" t="s">
        <v>447</v>
      </c>
      <c r="BY234" s="177" t="s">
        <v>447</v>
      </c>
      <c r="BZ234" s="177" t="s">
        <v>447</v>
      </c>
      <c r="CA234" s="177" t="s">
        <v>447</v>
      </c>
      <c r="CB234" s="177" t="s">
        <v>447</v>
      </c>
      <c r="CC234" s="177" t="s">
        <v>447</v>
      </c>
      <c r="CD234" s="177" t="s">
        <v>447</v>
      </c>
      <c r="CE234" s="177" t="s">
        <v>447</v>
      </c>
      <c r="CF234" s="177" t="s">
        <v>447</v>
      </c>
      <c r="CG234" s="177" t="s">
        <v>447</v>
      </c>
      <c r="CH234" s="177" t="s">
        <v>447</v>
      </c>
      <c r="CI234" s="177" t="s">
        <v>447</v>
      </c>
      <c r="CJ234" s="177" t="s">
        <v>447</v>
      </c>
      <c r="CK234" s="177" t="s">
        <v>447</v>
      </c>
      <c r="CL234" s="177" t="s">
        <v>447</v>
      </c>
      <c r="CM234" s="177" t="s">
        <v>447</v>
      </c>
      <c r="CN234" s="177" t="s">
        <v>447</v>
      </c>
      <c r="CO234" s="177" t="s">
        <v>447</v>
      </c>
      <c r="CP234" s="177" t="s">
        <v>447</v>
      </c>
      <c r="CQ234" s="177" t="s">
        <v>447</v>
      </c>
      <c r="CR234" s="177" t="s">
        <v>447</v>
      </c>
      <c r="CS234" s="177" t="s">
        <v>447</v>
      </c>
      <c r="CT234" s="177" t="s">
        <v>447</v>
      </c>
      <c r="CU234" s="177" t="s">
        <v>447</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177">
        <v>165.923</v>
      </c>
      <c r="DW234" s="279">
        <f t="shared" si="6"/>
        <v>8014.9452919999994</v>
      </c>
      <c r="DX234" s="279">
        <f t="shared" si="7"/>
        <v>11222.36</v>
      </c>
    </row>
    <row r="235" spans="1:128" x14ac:dyDescent="0.25">
      <c r="A235" s="175" t="str">
        <f>IF('1'!$A$1=1,B235,C235)</f>
        <v>Кредит</v>
      </c>
      <c r="B235" s="176" t="s">
        <v>214</v>
      </c>
      <c r="C235" s="176" t="s">
        <v>445</v>
      </c>
      <c r="D235" s="177" t="s">
        <v>447</v>
      </c>
      <c r="E235" s="177" t="s">
        <v>447</v>
      </c>
      <c r="F235" s="177" t="s">
        <v>447</v>
      </c>
      <c r="G235" s="177" t="s">
        <v>447</v>
      </c>
      <c r="H235" s="177" t="s">
        <v>447</v>
      </c>
      <c r="I235" s="177" t="s">
        <v>447</v>
      </c>
      <c r="J235" s="177" t="s">
        <v>447</v>
      </c>
      <c r="K235" s="177" t="s">
        <v>447</v>
      </c>
      <c r="L235" s="177" t="s">
        <v>447</v>
      </c>
      <c r="M235" s="177" t="s">
        <v>447</v>
      </c>
      <c r="N235" s="177" t="s">
        <v>447</v>
      </c>
      <c r="O235" s="177" t="s">
        <v>447</v>
      </c>
      <c r="P235" s="177" t="s">
        <v>447</v>
      </c>
      <c r="Q235" s="177" t="s">
        <v>447</v>
      </c>
      <c r="R235" s="177" t="s">
        <v>447</v>
      </c>
      <c r="S235" s="177" t="s">
        <v>447</v>
      </c>
      <c r="T235" s="177" t="s">
        <v>447</v>
      </c>
      <c r="U235" s="177" t="s">
        <v>447</v>
      </c>
      <c r="V235" s="177" t="s">
        <v>447</v>
      </c>
      <c r="W235" s="177" t="s">
        <v>447</v>
      </c>
      <c r="X235" s="177" t="s">
        <v>447</v>
      </c>
      <c r="Y235" s="177" t="s">
        <v>447</v>
      </c>
      <c r="Z235" s="177" t="s">
        <v>447</v>
      </c>
      <c r="AA235" s="177" t="s">
        <v>447</v>
      </c>
      <c r="AB235" s="177" t="s">
        <v>447</v>
      </c>
      <c r="AC235" s="177" t="s">
        <v>447</v>
      </c>
      <c r="AD235" s="177" t="s">
        <v>447</v>
      </c>
      <c r="AE235" s="177" t="s">
        <v>447</v>
      </c>
      <c r="AF235" s="177" t="s">
        <v>447</v>
      </c>
      <c r="AG235" s="177" t="s">
        <v>447</v>
      </c>
      <c r="AH235" s="177" t="s">
        <v>447</v>
      </c>
      <c r="AI235" s="177" t="s">
        <v>447</v>
      </c>
      <c r="AJ235" s="177" t="s">
        <v>447</v>
      </c>
      <c r="AK235" s="177" t="s">
        <v>447</v>
      </c>
      <c r="AL235" s="177" t="s">
        <v>447</v>
      </c>
      <c r="AM235" s="177" t="s">
        <v>447</v>
      </c>
      <c r="AN235" s="177" t="s">
        <v>447</v>
      </c>
      <c r="AO235" s="177" t="s">
        <v>447</v>
      </c>
      <c r="AP235" s="177" t="s">
        <v>447</v>
      </c>
      <c r="AQ235" s="177" t="s">
        <v>447</v>
      </c>
      <c r="AR235" s="177" t="s">
        <v>447</v>
      </c>
      <c r="AS235" s="177" t="s">
        <v>447</v>
      </c>
      <c r="AT235" s="177" t="s">
        <v>447</v>
      </c>
      <c r="AU235" s="177" t="s">
        <v>447</v>
      </c>
      <c r="AV235" s="177" t="s">
        <v>447</v>
      </c>
      <c r="AW235" s="177" t="s">
        <v>447</v>
      </c>
      <c r="AX235" s="177" t="s">
        <v>447</v>
      </c>
      <c r="AY235" s="177" t="s">
        <v>447</v>
      </c>
      <c r="AZ235" s="177" t="s">
        <v>447</v>
      </c>
      <c r="BA235" s="177" t="s">
        <v>447</v>
      </c>
      <c r="BB235" s="177" t="s">
        <v>447</v>
      </c>
      <c r="BC235" s="177" t="s">
        <v>447</v>
      </c>
      <c r="BD235" s="177" t="s">
        <v>447</v>
      </c>
      <c r="BE235" s="177" t="s">
        <v>447</v>
      </c>
      <c r="BF235" s="177" t="s">
        <v>447</v>
      </c>
      <c r="BG235" s="177" t="s">
        <v>447</v>
      </c>
      <c r="BH235" s="177" t="s">
        <v>447</v>
      </c>
      <c r="BI235" s="177" t="s">
        <v>447</v>
      </c>
      <c r="BJ235" s="177" t="s">
        <v>447</v>
      </c>
      <c r="BK235" s="177" t="s">
        <v>447</v>
      </c>
      <c r="BL235" s="177" t="s">
        <v>447</v>
      </c>
      <c r="BM235" s="177" t="s">
        <v>447</v>
      </c>
      <c r="BN235" s="177" t="s">
        <v>447</v>
      </c>
      <c r="BO235" s="177" t="s">
        <v>447</v>
      </c>
      <c r="BP235" s="177" t="s">
        <v>447</v>
      </c>
      <c r="BQ235" s="177" t="s">
        <v>447</v>
      </c>
      <c r="BR235" s="177" t="s">
        <v>447</v>
      </c>
      <c r="BS235" s="177" t="s">
        <v>447</v>
      </c>
      <c r="BT235" s="177" t="s">
        <v>447</v>
      </c>
      <c r="BU235" s="177" t="s">
        <v>447</v>
      </c>
      <c r="BV235" s="177" t="s">
        <v>447</v>
      </c>
      <c r="BW235" s="177" t="s">
        <v>447</v>
      </c>
      <c r="BX235" s="177" t="s">
        <v>447</v>
      </c>
      <c r="BY235" s="177" t="s">
        <v>447</v>
      </c>
      <c r="BZ235" s="177" t="s">
        <v>447</v>
      </c>
      <c r="CA235" s="177" t="s">
        <v>447</v>
      </c>
      <c r="CB235" s="177" t="s">
        <v>447</v>
      </c>
      <c r="CC235" s="177" t="s">
        <v>447</v>
      </c>
      <c r="CD235" s="177" t="s">
        <v>447</v>
      </c>
      <c r="CE235" s="177" t="s">
        <v>447</v>
      </c>
      <c r="CF235" s="177" t="s">
        <v>447</v>
      </c>
      <c r="CG235" s="177" t="s">
        <v>447</v>
      </c>
      <c r="CH235" s="177" t="s">
        <v>447</v>
      </c>
      <c r="CI235" s="177" t="s">
        <v>447</v>
      </c>
      <c r="CJ235" s="177" t="s">
        <v>447</v>
      </c>
      <c r="CK235" s="177" t="s">
        <v>447</v>
      </c>
      <c r="CL235" s="177" t="s">
        <v>447</v>
      </c>
      <c r="CM235" s="177" t="s">
        <v>447</v>
      </c>
      <c r="CN235" s="177" t="s">
        <v>447</v>
      </c>
      <c r="CO235" s="177" t="s">
        <v>447</v>
      </c>
      <c r="CP235" s="177" t="s">
        <v>447</v>
      </c>
      <c r="CQ235" s="177" t="s">
        <v>447</v>
      </c>
      <c r="CR235" s="177" t="s">
        <v>447</v>
      </c>
      <c r="CS235" s="177" t="s">
        <v>447</v>
      </c>
      <c r="CT235" s="177" t="s">
        <v>447</v>
      </c>
      <c r="CU235" s="177" t="s">
        <v>447</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177">
        <v>165.923</v>
      </c>
      <c r="DW235" s="279">
        <f t="shared" si="6"/>
        <v>8014.9452919999994</v>
      </c>
      <c r="DX235" s="279">
        <f t="shared" si="7"/>
        <v>11222.36</v>
      </c>
    </row>
    <row r="236" spans="1:128" x14ac:dyDescent="0.25">
      <c r="A236" s="175" t="str">
        <f>IF('1'!$A$1=1,B236,C236)</f>
        <v>Дебет</v>
      </c>
      <c r="B236" s="176" t="s">
        <v>216</v>
      </c>
      <c r="C236" s="176" t="s">
        <v>446</v>
      </c>
      <c r="D236" s="177" t="s">
        <v>447</v>
      </c>
      <c r="E236" s="177" t="s">
        <v>447</v>
      </c>
      <c r="F236" s="177" t="s">
        <v>447</v>
      </c>
      <c r="G236" s="177" t="s">
        <v>447</v>
      </c>
      <c r="H236" s="177" t="s">
        <v>447</v>
      </c>
      <c r="I236" s="177" t="s">
        <v>447</v>
      </c>
      <c r="J236" s="177" t="s">
        <v>447</v>
      </c>
      <c r="K236" s="177" t="s">
        <v>447</v>
      </c>
      <c r="L236" s="177" t="s">
        <v>447</v>
      </c>
      <c r="M236" s="177" t="s">
        <v>447</v>
      </c>
      <c r="N236" s="177" t="s">
        <v>447</v>
      </c>
      <c r="O236" s="177" t="s">
        <v>447</v>
      </c>
      <c r="P236" s="177" t="s">
        <v>447</v>
      </c>
      <c r="Q236" s="177" t="s">
        <v>447</v>
      </c>
      <c r="R236" s="177" t="s">
        <v>447</v>
      </c>
      <c r="S236" s="177" t="s">
        <v>447</v>
      </c>
      <c r="T236" s="177" t="s">
        <v>447</v>
      </c>
      <c r="U236" s="177" t="s">
        <v>447</v>
      </c>
      <c r="V236" s="177" t="s">
        <v>447</v>
      </c>
      <c r="W236" s="177" t="s">
        <v>447</v>
      </c>
      <c r="X236" s="177" t="s">
        <v>447</v>
      </c>
      <c r="Y236" s="177" t="s">
        <v>447</v>
      </c>
      <c r="Z236" s="177" t="s">
        <v>447</v>
      </c>
      <c r="AA236" s="177" t="s">
        <v>447</v>
      </c>
      <c r="AB236" s="177" t="s">
        <v>447</v>
      </c>
      <c r="AC236" s="177" t="s">
        <v>447</v>
      </c>
      <c r="AD236" s="177" t="s">
        <v>447</v>
      </c>
      <c r="AE236" s="177" t="s">
        <v>447</v>
      </c>
      <c r="AF236" s="177" t="s">
        <v>447</v>
      </c>
      <c r="AG236" s="177" t="s">
        <v>447</v>
      </c>
      <c r="AH236" s="177" t="s">
        <v>447</v>
      </c>
      <c r="AI236" s="177" t="s">
        <v>447</v>
      </c>
      <c r="AJ236" s="177" t="s">
        <v>447</v>
      </c>
      <c r="AK236" s="177" t="s">
        <v>447</v>
      </c>
      <c r="AL236" s="177" t="s">
        <v>447</v>
      </c>
      <c r="AM236" s="177" t="s">
        <v>447</v>
      </c>
      <c r="AN236" s="177" t="s">
        <v>447</v>
      </c>
      <c r="AO236" s="177" t="s">
        <v>447</v>
      </c>
      <c r="AP236" s="177" t="s">
        <v>447</v>
      </c>
      <c r="AQ236" s="177" t="s">
        <v>447</v>
      </c>
      <c r="AR236" s="177" t="s">
        <v>447</v>
      </c>
      <c r="AS236" s="177" t="s">
        <v>447</v>
      </c>
      <c r="AT236" s="177" t="s">
        <v>447</v>
      </c>
      <c r="AU236" s="177" t="s">
        <v>447</v>
      </c>
      <c r="AV236" s="177" t="s">
        <v>447</v>
      </c>
      <c r="AW236" s="177" t="s">
        <v>447</v>
      </c>
      <c r="AX236" s="177" t="s">
        <v>447</v>
      </c>
      <c r="AY236" s="177" t="s">
        <v>447</v>
      </c>
      <c r="AZ236" s="177" t="s">
        <v>447</v>
      </c>
      <c r="BA236" s="177" t="s">
        <v>447</v>
      </c>
      <c r="BB236" s="177" t="s">
        <v>447</v>
      </c>
      <c r="BC236" s="177" t="s">
        <v>447</v>
      </c>
      <c r="BD236" s="177" t="s">
        <v>447</v>
      </c>
      <c r="BE236" s="177" t="s">
        <v>447</v>
      </c>
      <c r="BF236" s="177" t="s">
        <v>447</v>
      </c>
      <c r="BG236" s="177" t="s">
        <v>447</v>
      </c>
      <c r="BH236" s="177" t="s">
        <v>447</v>
      </c>
      <c r="BI236" s="177" t="s">
        <v>447</v>
      </c>
      <c r="BJ236" s="177" t="s">
        <v>447</v>
      </c>
      <c r="BK236" s="177" t="s">
        <v>447</v>
      </c>
      <c r="BL236" s="177" t="s">
        <v>447</v>
      </c>
      <c r="BM236" s="177" t="s">
        <v>447</v>
      </c>
      <c r="BN236" s="177" t="s">
        <v>447</v>
      </c>
      <c r="BO236" s="177" t="s">
        <v>447</v>
      </c>
      <c r="BP236" s="177" t="s">
        <v>447</v>
      </c>
      <c r="BQ236" s="177" t="s">
        <v>447</v>
      </c>
      <c r="BR236" s="177" t="s">
        <v>447</v>
      </c>
      <c r="BS236" s="177" t="s">
        <v>447</v>
      </c>
      <c r="BT236" s="177" t="s">
        <v>447</v>
      </c>
      <c r="BU236" s="177" t="s">
        <v>447</v>
      </c>
      <c r="BV236" s="177" t="s">
        <v>447</v>
      </c>
      <c r="BW236" s="177" t="s">
        <v>447</v>
      </c>
      <c r="BX236" s="177" t="s">
        <v>447</v>
      </c>
      <c r="BY236" s="177" t="s">
        <v>447</v>
      </c>
      <c r="BZ236" s="177" t="s">
        <v>447</v>
      </c>
      <c r="CA236" s="177" t="s">
        <v>447</v>
      </c>
      <c r="CB236" s="177" t="s">
        <v>447</v>
      </c>
      <c r="CC236" s="177" t="s">
        <v>447</v>
      </c>
      <c r="CD236" s="177" t="s">
        <v>447</v>
      </c>
      <c r="CE236" s="177" t="s">
        <v>447</v>
      </c>
      <c r="CF236" s="177" t="s">
        <v>447</v>
      </c>
      <c r="CG236" s="177" t="s">
        <v>447</v>
      </c>
      <c r="CH236" s="177" t="s">
        <v>447</v>
      </c>
      <c r="CI236" s="177" t="s">
        <v>447</v>
      </c>
      <c r="CJ236" s="177" t="s">
        <v>447</v>
      </c>
      <c r="CK236" s="177" t="s">
        <v>447</v>
      </c>
      <c r="CL236" s="177" t="s">
        <v>447</v>
      </c>
      <c r="CM236" s="177" t="s">
        <v>447</v>
      </c>
      <c r="CN236" s="177" t="s">
        <v>447</v>
      </c>
      <c r="CO236" s="177" t="s">
        <v>447</v>
      </c>
      <c r="CP236" s="177" t="s">
        <v>447</v>
      </c>
      <c r="CQ236" s="177" t="s">
        <v>447</v>
      </c>
      <c r="CR236" s="177" t="s">
        <v>447</v>
      </c>
      <c r="CS236" s="177" t="s">
        <v>447</v>
      </c>
      <c r="CT236" s="177" t="s">
        <v>447</v>
      </c>
      <c r="CU236" s="177" t="s">
        <v>447</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177">
        <v>0</v>
      </c>
      <c r="DW236" s="279">
        <f t="shared" si="6"/>
        <v>0</v>
      </c>
      <c r="DX236" s="279">
        <f t="shared" si="7"/>
        <v>0</v>
      </c>
    </row>
    <row r="237" spans="1:128" x14ac:dyDescent="0.25">
      <c r="A237" s="181" t="str">
        <f>IF('1'!$A$1=1,B237,C237)</f>
        <v>Вторинні доходи</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42656.380999999994</v>
      </c>
      <c r="DU237" s="180">
        <v>33128.525000000001</v>
      </c>
      <c r="DV237" s="180">
        <v>126167.99</v>
      </c>
      <c r="DW237" s="280">
        <f t="shared" si="6"/>
        <v>850769.58591896784</v>
      </c>
      <c r="DX237" s="280">
        <f t="shared" si="7"/>
        <v>889794.99700000009</v>
      </c>
    </row>
    <row r="238" spans="1:128" x14ac:dyDescent="0.25">
      <c r="A238" s="175" t="str">
        <f>IF('1'!$A$1=1,B238,C238)</f>
        <v>Кредит</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47583.13</v>
      </c>
      <c r="DU238" s="177">
        <v>36212.186000000002</v>
      </c>
      <c r="DV238" s="177">
        <v>129154.60100000001</v>
      </c>
      <c r="DW238" s="279">
        <f t="shared" si="6"/>
        <v>891628.34291896771</v>
      </c>
      <c r="DX238" s="279">
        <f t="shared" si="7"/>
        <v>928926.90300000005</v>
      </c>
    </row>
    <row r="239" spans="1:128" x14ac:dyDescent="0.25">
      <c r="A239" s="175" t="str">
        <f>IF('1'!$A$1=1,B239,C239)</f>
        <v>Дебет</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4926.7489999999998</v>
      </c>
      <c r="DU239" s="177">
        <v>3083.6610000000001</v>
      </c>
      <c r="DV239" s="177">
        <v>2986.6109999999999</v>
      </c>
      <c r="DW239" s="279">
        <f t="shared" si="6"/>
        <v>40858.756999999998</v>
      </c>
      <c r="DX239" s="279">
        <f t="shared" si="7"/>
        <v>39131.906000000003</v>
      </c>
    </row>
    <row r="240" spans="1:128" ht="26.4" x14ac:dyDescent="0.25">
      <c r="A240" s="221" t="str">
        <f>IF('1'!$A$1=1,B240,C240)</f>
        <v>Сектор загального державного управління</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17980.527999999998</v>
      </c>
      <c r="DU240" s="180">
        <v>9876.0509999999995</v>
      </c>
      <c r="DV240" s="180">
        <v>104349.14200000001</v>
      </c>
      <c r="DW240" s="280">
        <f t="shared" si="6"/>
        <v>523117.81991896784</v>
      </c>
      <c r="DX240" s="280">
        <f t="shared" si="7"/>
        <v>525533.40600000008</v>
      </c>
    </row>
    <row r="241" spans="1:128" x14ac:dyDescent="0.25">
      <c r="A241" s="175" t="str">
        <f>IF('1'!$A$1=1,B241,C241)</f>
        <v>Кредит</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17980.527999999998</v>
      </c>
      <c r="DU241" s="177">
        <v>9876.0509999999995</v>
      </c>
      <c r="DV241" s="177">
        <v>104349.14200000001</v>
      </c>
      <c r="DW241" s="279">
        <f t="shared" si="6"/>
        <v>523811.59991896787</v>
      </c>
      <c r="DX241" s="279">
        <f t="shared" si="7"/>
        <v>526148.09000000008</v>
      </c>
    </row>
    <row r="242" spans="1:128" x14ac:dyDescent="0.25">
      <c r="A242" s="175" t="str">
        <f>IF('1'!$A$1=1,B242,C242)</f>
        <v>Дебет</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177">
        <v>0</v>
      </c>
      <c r="DW242" s="279">
        <f t="shared" si="6"/>
        <v>693.78</v>
      </c>
      <c r="DX242" s="279">
        <f t="shared" si="7"/>
        <v>614.68400000000008</v>
      </c>
    </row>
    <row r="243" spans="1:128" ht="26.4" x14ac:dyDescent="0.25">
      <c r="A243" s="223" t="str">
        <f>IF('1'!$A$1=1,B243,C243)</f>
        <v>Поточні операції в межах міжнародного співробітництва</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6274.2359999999999</v>
      </c>
      <c r="DU243" s="177">
        <v>6250.665</v>
      </c>
      <c r="DV243" s="177">
        <v>103561.00900000001</v>
      </c>
      <c r="DW243" s="279">
        <f t="shared" si="6"/>
        <v>515519.20393290324</v>
      </c>
      <c r="DX243" s="279">
        <f t="shared" si="7"/>
        <v>511632.467</v>
      </c>
    </row>
    <row r="244" spans="1:128" x14ac:dyDescent="0.25">
      <c r="A244" s="175" t="str">
        <f>IF('1'!$A$1=1,B244,C244)</f>
        <v>Кредит</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6274.2359999999999</v>
      </c>
      <c r="DU244" s="177">
        <v>6250.665</v>
      </c>
      <c r="DV244" s="177">
        <v>103561.00900000001</v>
      </c>
      <c r="DW244" s="279">
        <f t="shared" si="6"/>
        <v>515519.20393290324</v>
      </c>
      <c r="DX244" s="279">
        <f t="shared" si="7"/>
        <v>511632.467</v>
      </c>
    </row>
    <row r="245" spans="1:128" x14ac:dyDescent="0.25">
      <c r="A245" s="175" t="str">
        <f>IF('1'!$A$1=1,B245,C245)</f>
        <v>Дебет</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177">
        <v>0</v>
      </c>
      <c r="DW245" s="279">
        <f t="shared" si="6"/>
        <v>0</v>
      </c>
      <c r="DX245" s="279">
        <f t="shared" si="7"/>
        <v>0</v>
      </c>
    </row>
    <row r="246" spans="1:128" ht="26.4" x14ac:dyDescent="0.25">
      <c r="A246" s="223" t="str">
        <f>IF('1'!$A$1=1,B246,C246)</f>
        <v>Різні поточні трансферти сектора  державного управління</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177">
        <v>788.13300000000004</v>
      </c>
      <c r="DW246" s="279">
        <f t="shared" si="6"/>
        <v>7598.6159860645221</v>
      </c>
      <c r="DX246" s="279">
        <f t="shared" si="7"/>
        <v>13900.939</v>
      </c>
    </row>
    <row r="247" spans="1:128" x14ac:dyDescent="0.25">
      <c r="A247" s="175" t="str">
        <f>IF('1'!$A$1=1,B247,C247)</f>
        <v>Кредит</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177">
        <v>788.13300000000004</v>
      </c>
      <c r="DW247" s="279">
        <f t="shared" si="6"/>
        <v>8292.3959860645209</v>
      </c>
      <c r="DX247" s="279">
        <f t="shared" si="7"/>
        <v>14515.623000000001</v>
      </c>
    </row>
    <row r="248" spans="1:128" x14ac:dyDescent="0.25">
      <c r="A248" s="175" t="str">
        <f>IF('1'!$A$1=1,B248,C248)</f>
        <v>Дебет</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177">
        <v>0</v>
      </c>
      <c r="DW248" s="279">
        <f t="shared" si="6"/>
        <v>693.78</v>
      </c>
      <c r="DX248" s="279">
        <f t="shared" si="7"/>
        <v>614.68400000000008</v>
      </c>
    </row>
    <row r="249" spans="1:128" ht="39.6" x14ac:dyDescent="0.25">
      <c r="A249" s="221" t="str">
        <f>IF('1'!$A$1=1,B249,C249)</f>
        <v>Фінансові корпорації, нефінансові корпорації, домашні господарства та НКОДГ</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24675.852999999999</v>
      </c>
      <c r="DU249" s="180">
        <v>23252.474000000002</v>
      </c>
      <c r="DV249" s="180">
        <v>21818.847999999998</v>
      </c>
      <c r="DW249" s="280">
        <f t="shared" si="6"/>
        <v>327651.766</v>
      </c>
      <c r="DX249" s="280">
        <f t="shared" si="7"/>
        <v>364261.59100000001</v>
      </c>
    </row>
    <row r="250" spans="1:128" x14ac:dyDescent="0.25">
      <c r="A250" s="175" t="str">
        <f>IF('1'!$A$1=1,B250,C250)</f>
        <v>Кредит</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29602.601999999999</v>
      </c>
      <c r="DU250" s="177">
        <v>26336.135000000002</v>
      </c>
      <c r="DV250" s="177">
        <v>24805.458999999999</v>
      </c>
      <c r="DW250" s="279">
        <f t="shared" si="6"/>
        <v>367816.74300000002</v>
      </c>
      <c r="DX250" s="279">
        <f t="shared" si="7"/>
        <v>402778.81300000002</v>
      </c>
    </row>
    <row r="251" spans="1:128" x14ac:dyDescent="0.25">
      <c r="A251" s="175" t="str">
        <f>IF('1'!$A$1=1,B251,C251)</f>
        <v>Дебет</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4926.7489999999998</v>
      </c>
      <c r="DU251" s="177">
        <v>3083.6610000000001</v>
      </c>
      <c r="DV251" s="177">
        <v>2986.6109999999999</v>
      </c>
      <c r="DW251" s="279">
        <f t="shared" si="6"/>
        <v>40164.976999999999</v>
      </c>
      <c r="DX251" s="279">
        <f t="shared" si="7"/>
        <v>38517.222000000002</v>
      </c>
    </row>
    <row r="252" spans="1:128" ht="52.8" x14ac:dyDescent="0.25">
      <c r="A252" s="223"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12169.49</v>
      </c>
      <c r="DU252" s="177">
        <v>12084.619000000001</v>
      </c>
      <c r="DV252" s="177">
        <v>12693.093999999999</v>
      </c>
      <c r="DW252" s="279">
        <f t="shared" si="6"/>
        <v>137718.07599999997</v>
      </c>
      <c r="DX252" s="279">
        <f t="shared" si="7"/>
        <v>161522.15300000002</v>
      </c>
    </row>
    <row r="253" spans="1:128" x14ac:dyDescent="0.25">
      <c r="A253" s="175" t="str">
        <f>IF('1'!$A$1=1,B253,C253)</f>
        <v>Кредит</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177">
        <v>13149.382</v>
      </c>
      <c r="DW253" s="279">
        <f t="shared" si="6"/>
        <v>140499.42800000001</v>
      </c>
      <c r="DX253" s="279">
        <f t="shared" si="7"/>
        <v>168562.53700000001</v>
      </c>
    </row>
    <row r="254" spans="1:128" x14ac:dyDescent="0.25">
      <c r="A254" s="175" t="str">
        <f>IF('1'!$A$1=1,B254,C254)</f>
        <v>Дебет</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378.98099999999999</v>
      </c>
      <c r="DU254" s="177">
        <v>500.053</v>
      </c>
      <c r="DV254" s="177">
        <v>456.28800000000001</v>
      </c>
      <c r="DW254" s="279">
        <f t="shared" si="6"/>
        <v>2781.3519999999999</v>
      </c>
      <c r="DX254" s="279">
        <f t="shared" si="7"/>
        <v>7040.384</v>
      </c>
    </row>
    <row r="255" spans="1:128" x14ac:dyDescent="0.25">
      <c r="A255" s="208" t="str">
        <f>IF('1'!$A$1=1,B255,C255)</f>
        <v>Грошові перекази робітників</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177">
        <v>7300.6030000000001</v>
      </c>
      <c r="DW255" s="279">
        <f t="shared" si="6"/>
        <v>65835.293999999994</v>
      </c>
      <c r="DX255" s="279">
        <f t="shared" si="7"/>
        <v>86110.383000000002</v>
      </c>
    </row>
    <row r="256" spans="1:128" x14ac:dyDescent="0.25">
      <c r="A256" s="175" t="str">
        <f>IF('1'!$A$1=1,B256,C256)</f>
        <v>Кредит</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177">
        <v>7300.6030000000001</v>
      </c>
      <c r="DW256" s="279">
        <f t="shared" si="6"/>
        <v>65835.293999999994</v>
      </c>
      <c r="DX256" s="279">
        <f t="shared" si="7"/>
        <v>86110.383000000002</v>
      </c>
    </row>
    <row r="257" spans="1:128" x14ac:dyDescent="0.25">
      <c r="A257" s="175" t="str">
        <f>IF('1'!$A$1=1,B257,C257)</f>
        <v>Дебет</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177">
        <v>0</v>
      </c>
      <c r="DW257" s="279">
        <f t="shared" si="6"/>
        <v>0</v>
      </c>
      <c r="DX257" s="279">
        <f t="shared" si="7"/>
        <v>0</v>
      </c>
    </row>
    <row r="258" spans="1:128" x14ac:dyDescent="0.25">
      <c r="A258" s="223" t="str">
        <f>IF('1'!$A$1=1,B258,C258)</f>
        <v>Інші поточні трансферти</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12506.363000000001</v>
      </c>
      <c r="DU258" s="177">
        <v>11167.855</v>
      </c>
      <c r="DV258" s="177">
        <v>9125.753999999999</v>
      </c>
      <c r="DW258" s="279">
        <f t="shared" si="6"/>
        <v>189933.69</v>
      </c>
      <c r="DX258" s="279">
        <f t="shared" si="7"/>
        <v>202739.43800000002</v>
      </c>
    </row>
    <row r="259" spans="1:128" x14ac:dyDescent="0.25">
      <c r="A259" s="175" t="str">
        <f>IF('1'!$A$1=1,B259,C259)</f>
        <v>Кредит</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17054.131000000001</v>
      </c>
      <c r="DU259" s="177">
        <v>13751.463</v>
      </c>
      <c r="DV259" s="177">
        <v>11656.076999999999</v>
      </c>
      <c r="DW259" s="279">
        <f t="shared" si="6"/>
        <v>227317.315</v>
      </c>
      <c r="DX259" s="279">
        <f t="shared" si="7"/>
        <v>234216.27599999998</v>
      </c>
    </row>
    <row r="260" spans="1:128" x14ac:dyDescent="0.25">
      <c r="A260" s="175" t="str">
        <f>IF('1'!$A$1=1,B260,C260)</f>
        <v>Дебет</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2583.6080000000002</v>
      </c>
      <c r="DV260" s="177">
        <v>2530.3229999999999</v>
      </c>
      <c r="DW260" s="279">
        <f t="shared" si="6"/>
        <v>37383.625</v>
      </c>
      <c r="DX260" s="279">
        <f t="shared" si="7"/>
        <v>31476.837999999996</v>
      </c>
    </row>
    <row r="261" spans="1:128" x14ac:dyDescent="0.25">
      <c r="A261" s="225" t="str">
        <f>IF('1'!$A$1=1,B261,C261)</f>
        <v>РАХУНОК ОПЕРАЦІЙ З КАПІТАЛОМ</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180">
        <v>-497.76800000000003</v>
      </c>
      <c r="DW261" s="280">
        <f t="shared" si="6"/>
        <v>5303.6510000000007</v>
      </c>
      <c r="DX261" s="280">
        <f t="shared" si="7"/>
        <v>210446.606</v>
      </c>
    </row>
    <row r="262" spans="1:128" x14ac:dyDescent="0.25">
      <c r="A262" s="227" t="str">
        <f>IF('1'!$A$1=1,B262,C262)</f>
        <v>Кредит</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177">
        <v>82.962000000000003</v>
      </c>
      <c r="DW262" s="279">
        <f t="shared" si="6"/>
        <v>6400.1970000000001</v>
      </c>
      <c r="DX262" s="279">
        <f t="shared" si="7"/>
        <v>212056.97699999998</v>
      </c>
    </row>
    <row r="263" spans="1:128" x14ac:dyDescent="0.25">
      <c r="A263" s="227" t="str">
        <f>IF('1'!$A$1=1,B263,C263)</f>
        <v>Дебет</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177">
        <v>580.73</v>
      </c>
      <c r="DW263" s="279">
        <f t="shared" si="6"/>
        <v>1096.5459999999998</v>
      </c>
      <c r="DX263" s="279">
        <f t="shared" si="7"/>
        <v>1610.3710000000001</v>
      </c>
    </row>
    <row r="264" spans="1:128" ht="26.4" x14ac:dyDescent="0.25">
      <c r="A264" s="229" t="str">
        <f>IF('1'!$A$1=1,B264,C264)</f>
        <v>Придбання/вибуття невиробничих нефінансових активів</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180">
        <v>-580.73</v>
      </c>
      <c r="DW264" s="280">
        <f t="shared" ref="DW264:DW330" si="8">SUM(CV264:DG264)</f>
        <v>1755.72</v>
      </c>
      <c r="DX264" s="280">
        <f t="shared" ref="DX264:DX330" si="9">SUM(DH264:DS264)</f>
        <v>428.62600000000015</v>
      </c>
    </row>
    <row r="265" spans="1:128" x14ac:dyDescent="0.25">
      <c r="A265" s="227" t="str">
        <f>IF('1'!$A$1=1,B265,C265)</f>
        <v>Кредит</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177">
        <v>0</v>
      </c>
      <c r="DW265" s="279">
        <f t="shared" si="8"/>
        <v>2852.2660000000005</v>
      </c>
      <c r="DX265" s="279">
        <f t="shared" si="9"/>
        <v>2038.9969999999998</v>
      </c>
    </row>
    <row r="266" spans="1:128" x14ac:dyDescent="0.25">
      <c r="A266" s="227" t="str">
        <f>IF('1'!$A$1=1,B266,C266)</f>
        <v>Дебет</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177">
        <v>580.73</v>
      </c>
      <c r="DW266" s="279">
        <f t="shared" si="8"/>
        <v>1096.5459999999998</v>
      </c>
      <c r="DX266" s="279">
        <f t="shared" si="9"/>
        <v>1610.3710000000001</v>
      </c>
    </row>
    <row r="267" spans="1:128" x14ac:dyDescent="0.25">
      <c r="A267" s="229" t="str">
        <f>IF('1'!$A$1=1,B267,C267)</f>
        <v>Капітальні трансферти</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180">
        <v>82.962000000000003</v>
      </c>
      <c r="DW267" s="280">
        <f t="shared" si="8"/>
        <v>3547.931</v>
      </c>
      <c r="DX267" s="280">
        <f t="shared" si="9"/>
        <v>210017.97999999998</v>
      </c>
    </row>
    <row r="268" spans="1:128" x14ac:dyDescent="0.25">
      <c r="A268" s="227" t="str">
        <f>IF('1'!$A$1=1,B268,C268)</f>
        <v>Кредит</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177">
        <v>82.962000000000003</v>
      </c>
      <c r="DW268" s="279">
        <f t="shared" si="8"/>
        <v>3547.931</v>
      </c>
      <c r="DX268" s="279">
        <f t="shared" si="9"/>
        <v>210017.97999999998</v>
      </c>
    </row>
    <row r="269" spans="1:128" x14ac:dyDescent="0.25">
      <c r="A269" s="227" t="str">
        <f>IF('1'!$A$1=1,B269,C269)</f>
        <v>Дебет</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177">
        <v>0</v>
      </c>
      <c r="DW269" s="279">
        <f t="shared" si="8"/>
        <v>0</v>
      </c>
      <c r="DX269" s="279">
        <f t="shared" si="9"/>
        <v>0</v>
      </c>
    </row>
    <row r="270" spans="1:128" x14ac:dyDescent="0.25">
      <c r="A270" s="231" t="str">
        <f>IF('1'!$A$1=1,B270,C270)</f>
        <v>Сектор загального державного управління</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177">
        <v>0</v>
      </c>
      <c r="DW270" s="279">
        <f t="shared" si="8"/>
        <v>0</v>
      </c>
      <c r="DX270" s="279">
        <f t="shared" si="9"/>
        <v>200386.01500000001</v>
      </c>
    </row>
    <row r="271" spans="1:128" x14ac:dyDescent="0.25">
      <c r="A271" s="227" t="str">
        <f>IF('1'!$A$1=1,B271,C271)</f>
        <v>Кредит</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177">
        <v>0</v>
      </c>
      <c r="DW271" s="279">
        <f t="shared" si="8"/>
        <v>0</v>
      </c>
      <c r="DX271" s="279">
        <f t="shared" si="9"/>
        <v>200386.01500000001</v>
      </c>
    </row>
    <row r="272" spans="1:128" x14ac:dyDescent="0.25">
      <c r="A272" s="227" t="str">
        <f>IF('1'!$A$1=1,B272,C272)</f>
        <v>Дебет</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177">
        <v>0</v>
      </c>
      <c r="DW272" s="279">
        <f t="shared" si="8"/>
        <v>0</v>
      </c>
      <c r="DX272" s="279">
        <f t="shared" si="9"/>
        <v>0</v>
      </c>
    </row>
    <row r="273" spans="1:128" x14ac:dyDescent="0.25">
      <c r="A273" s="234" t="str">
        <f>IF('1'!$A$1=1,B273,C273)</f>
        <v>Прощення боргу</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177">
        <v>0</v>
      </c>
      <c r="DW273" s="279">
        <f t="shared" ref="DW273:DW275" si="10">SUM(CV273:DG273)</f>
        <v>0</v>
      </c>
      <c r="DX273" s="279">
        <f t="shared" ref="DX273:DX275" si="11">SUM(DH273:DS273)</f>
        <v>200386.01500000001</v>
      </c>
    </row>
    <row r="274" spans="1:128" x14ac:dyDescent="0.25">
      <c r="A274" s="227" t="str">
        <f>IF('1'!$A$1=1,B274,C274)</f>
        <v>Кредит</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177">
        <v>0</v>
      </c>
      <c r="DW274" s="279">
        <f t="shared" si="10"/>
        <v>0</v>
      </c>
      <c r="DX274" s="279">
        <f t="shared" si="11"/>
        <v>200386.01500000001</v>
      </c>
    </row>
    <row r="275" spans="1:128" x14ac:dyDescent="0.25">
      <c r="A275" s="227" t="str">
        <f>IF('1'!$A$1=1,B275,C275)</f>
        <v>Дебет</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177">
        <v>0</v>
      </c>
      <c r="DW275" s="279">
        <f t="shared" si="10"/>
        <v>0</v>
      </c>
      <c r="DX275" s="279">
        <f t="shared" si="11"/>
        <v>0</v>
      </c>
    </row>
    <row r="276" spans="1:128" x14ac:dyDescent="0.25">
      <c r="A276" s="234" t="str">
        <f>IF('1'!$A$1=1,B276,C276)</f>
        <v>Інші капітальні трансферти</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177">
        <v>0</v>
      </c>
      <c r="DW276" s="279">
        <f t="shared" si="8"/>
        <v>0</v>
      </c>
      <c r="DX276" s="279">
        <f t="shared" si="9"/>
        <v>0</v>
      </c>
    </row>
    <row r="277" spans="1:128" x14ac:dyDescent="0.25">
      <c r="A277" s="227" t="str">
        <f>IF('1'!$A$1=1,B277,C277)</f>
        <v>Кредит</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177">
        <v>0</v>
      </c>
      <c r="DW277" s="279">
        <f t="shared" si="8"/>
        <v>0</v>
      </c>
      <c r="DX277" s="279">
        <f t="shared" si="9"/>
        <v>0</v>
      </c>
    </row>
    <row r="278" spans="1:128" x14ac:dyDescent="0.25">
      <c r="A278" s="227" t="str">
        <f>IF('1'!$A$1=1,B278,C278)</f>
        <v>Дебет</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177">
        <v>0</v>
      </c>
      <c r="DW278" s="279">
        <f t="shared" si="8"/>
        <v>0</v>
      </c>
      <c r="DX278" s="279">
        <f t="shared" si="9"/>
        <v>0</v>
      </c>
    </row>
    <row r="279" spans="1:128" s="9" customFormat="1" ht="52.8" x14ac:dyDescent="0.25">
      <c r="A279" s="231"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177">
        <v>82.962000000000003</v>
      </c>
      <c r="DW279" s="279">
        <f t="shared" si="8"/>
        <v>3547.931</v>
      </c>
      <c r="DX279" s="279">
        <f t="shared" si="9"/>
        <v>9631.9650000000001</v>
      </c>
    </row>
    <row r="280" spans="1:128" s="9" customFormat="1" x14ac:dyDescent="0.25">
      <c r="A280" s="236" t="str">
        <f>IF('1'!$A$1=1,B280,C280)</f>
        <v>Кредит</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177">
        <v>82.962000000000003</v>
      </c>
      <c r="DW280" s="279">
        <f t="shared" si="8"/>
        <v>3547.931</v>
      </c>
      <c r="DX280" s="279">
        <f t="shared" si="9"/>
        <v>9631.9650000000001</v>
      </c>
    </row>
    <row r="281" spans="1:128" s="9" customFormat="1" x14ac:dyDescent="0.25">
      <c r="A281" s="236" t="str">
        <f>IF('1'!$A$1=1,B281,C281)</f>
        <v>Дебет</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177">
        <v>0</v>
      </c>
      <c r="DW281" s="279">
        <f t="shared" si="8"/>
        <v>0</v>
      </c>
      <c r="DX281" s="279">
        <f t="shared" si="9"/>
        <v>0</v>
      </c>
    </row>
    <row r="282" spans="1:128" s="9" customFormat="1" x14ac:dyDescent="0.25">
      <c r="A282" s="234" t="str">
        <f>IF('1'!$A$1=1,B282,C282)</f>
        <v>Прощення боргу</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177">
        <v>41.481000000000002</v>
      </c>
      <c r="DW282" s="279">
        <f t="shared" si="8"/>
        <v>3254.7429999999995</v>
      </c>
      <c r="DX282" s="279">
        <f t="shared" si="9"/>
        <v>9271.0589999999993</v>
      </c>
    </row>
    <row r="283" spans="1:128" s="9" customFormat="1" x14ac:dyDescent="0.25">
      <c r="A283" s="236" t="str">
        <f>IF('1'!$A$1=1,B283,C283)</f>
        <v>Кредит</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177">
        <v>41.481000000000002</v>
      </c>
      <c r="DW283" s="279">
        <f t="shared" si="8"/>
        <v>3254.7429999999995</v>
      </c>
      <c r="DX283" s="279">
        <f t="shared" si="9"/>
        <v>9271.0589999999993</v>
      </c>
    </row>
    <row r="284" spans="1:128" x14ac:dyDescent="0.25">
      <c r="A284" s="236" t="str">
        <f>IF('1'!$A$1=1,B284,C284)</f>
        <v>Дебет</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177">
        <v>0</v>
      </c>
      <c r="DW284" s="279">
        <f t="shared" si="8"/>
        <v>0</v>
      </c>
      <c r="DX284" s="279">
        <f t="shared" si="9"/>
        <v>0</v>
      </c>
    </row>
    <row r="285" spans="1:128" x14ac:dyDescent="0.25">
      <c r="A285" s="234" t="str">
        <f>IF('1'!$A$1=1,B285,C285)</f>
        <v>Інші капітальні трансферти</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177">
        <v>41.481000000000002</v>
      </c>
      <c r="DW285" s="279">
        <f t="shared" si="8"/>
        <v>293.18800000000005</v>
      </c>
      <c r="DX285" s="279">
        <f t="shared" si="9"/>
        <v>360.90600000000006</v>
      </c>
    </row>
    <row r="286" spans="1:128" x14ac:dyDescent="0.25">
      <c r="A286" s="236" t="str">
        <f>IF('1'!$A$1=1,B286,C286)</f>
        <v>Кредит</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177">
        <v>41.481000000000002</v>
      </c>
      <c r="DW286" s="279">
        <f t="shared" si="8"/>
        <v>293.18800000000005</v>
      </c>
      <c r="DX286" s="279">
        <f t="shared" si="9"/>
        <v>360.90600000000006</v>
      </c>
    </row>
    <row r="287" spans="1:128" x14ac:dyDescent="0.25">
      <c r="A287" s="236" t="str">
        <f>IF('1'!$A$1=1,B287,C287)</f>
        <v>Дебет</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177">
        <v>0</v>
      </c>
      <c r="DW287" s="279">
        <f t="shared" si="8"/>
        <v>0</v>
      </c>
      <c r="DX287" s="279">
        <f t="shared" si="9"/>
        <v>0</v>
      </c>
    </row>
    <row r="288" spans="1:128" ht="39.6" x14ac:dyDescent="0.25">
      <c r="A288" s="237" t="str">
        <f>IF('1'!$A$1=1,B288,C288)</f>
        <v>Чисте кредитування (+) /чисті запозичення(-) (баланс рахунку поточних операцій і рахунку операцій з капіталом)</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-97650.687000000049</v>
      </c>
      <c r="DU288" s="180">
        <v>-103052.63199999995</v>
      </c>
      <c r="DV288" s="180">
        <v>-36477.833999999988</v>
      </c>
      <c r="DW288" s="280">
        <f t="shared" si="8"/>
        <v>-344009.70578903233</v>
      </c>
      <c r="DX288" s="280">
        <f t="shared" si="9"/>
        <v>-336413.5309999999</v>
      </c>
    </row>
    <row r="289" spans="1:128" ht="26.4" x14ac:dyDescent="0.25">
      <c r="A289" s="237" t="str">
        <f>IF('1'!$A$1=1,B289,C289)</f>
        <v xml:space="preserve">ФИНАНСОВИЙ РАХУНОК (Чисте кредитування (+) /чисті запозичення(-) </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-95752.413</v>
      </c>
      <c r="DU289" s="180">
        <v>-99718.940999999992</v>
      </c>
      <c r="DV289" s="180">
        <v>-40313.103000000003</v>
      </c>
      <c r="DW289" s="280">
        <f t="shared" si="8"/>
        <v>-287945.55882838718</v>
      </c>
      <c r="DX289" s="280">
        <f t="shared" si="9"/>
        <v>-332688.66499999992</v>
      </c>
    </row>
    <row r="290" spans="1:128" s="9" customFormat="1" x14ac:dyDescent="0.25">
      <c r="A290" s="239" t="str">
        <f>IF('1'!$A$1=1,B290,C290)</f>
        <v>Прямі інвестиції</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180">
        <v>-7383.5660000000007</v>
      </c>
      <c r="DW290" s="280">
        <f t="shared" si="8"/>
        <v>-162375.50100000002</v>
      </c>
      <c r="DX290" s="280">
        <f t="shared" si="9"/>
        <v>-136498.70500000002</v>
      </c>
    </row>
    <row r="291" spans="1:128" s="9" customFormat="1" x14ac:dyDescent="0.25">
      <c r="A291" s="241" t="str">
        <f>IF('1'!$A$1=1,B291,C291)</f>
        <v>Активи</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180">
        <v>0</v>
      </c>
      <c r="DW291" s="280">
        <f t="shared" si="8"/>
        <v>4717.2869999999994</v>
      </c>
      <c r="DX291" s="280">
        <f t="shared" si="9"/>
        <v>12140.002000000002</v>
      </c>
    </row>
    <row r="292" spans="1:128" s="9" customFormat="1" x14ac:dyDescent="0.25">
      <c r="A292" s="183" t="str">
        <f>IF('1'!$A$1=1,B292,C292)</f>
        <v xml:space="preserve">Інструменти участі в капіталі </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180">
        <v>0</v>
      </c>
      <c r="DW292" s="280">
        <f t="shared" si="8"/>
        <v>2340.3909999999996</v>
      </c>
      <c r="DX292" s="280">
        <f t="shared" si="9"/>
        <v>799.87799999999993</v>
      </c>
    </row>
    <row r="293" spans="1:128" x14ac:dyDescent="0.25">
      <c r="A293" s="187" t="str">
        <f>IF('1'!$A$1=1,B293,C293)</f>
        <v xml:space="preserve">Участь в капіталі </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177">
        <v>0</v>
      </c>
      <c r="DW293" s="279">
        <f t="shared" si="8"/>
        <v>2340.3909999999996</v>
      </c>
      <c r="DX293" s="279">
        <f t="shared" si="9"/>
        <v>799.87799999999993</v>
      </c>
    </row>
    <row r="294" spans="1:128" ht="26.4" x14ac:dyDescent="0.25">
      <c r="A294" s="243" t="str">
        <f>IF('1'!$A$1=1,B294,C294)</f>
        <v>Інвестиції прямого інвестора в підприємства прямого інвестування</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177">
        <v>0</v>
      </c>
      <c r="DW294" s="279">
        <f t="shared" si="8"/>
        <v>2340.3909999999996</v>
      </c>
      <c r="DX294" s="279">
        <f t="shared" si="9"/>
        <v>799.87799999999993</v>
      </c>
    </row>
    <row r="295" spans="1:128" s="9" customFormat="1" x14ac:dyDescent="0.25">
      <c r="A295" s="183" t="str">
        <f>IF('1'!$A$1=1,B295,C295)</f>
        <v>Боргові інструменти</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180">
        <v>0</v>
      </c>
      <c r="DW295" s="280">
        <f t="shared" si="8"/>
        <v>2376.8960000000002</v>
      </c>
      <c r="DX295" s="280">
        <f t="shared" si="9"/>
        <v>11340.124</v>
      </c>
    </row>
    <row r="296" spans="1:128" s="9" customFormat="1" ht="26.4" x14ac:dyDescent="0.25">
      <c r="A296" s="187" t="str">
        <f>IF('1'!$A$1=1,B296,C296)</f>
        <v>Інвестиції прямого інвестора в підприємства прямого інвестування</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177">
        <v>0</v>
      </c>
      <c r="DW296" s="279">
        <f t="shared" si="8"/>
        <v>0</v>
      </c>
      <c r="DX296" s="279">
        <f t="shared" si="9"/>
        <v>0</v>
      </c>
    </row>
    <row r="297" spans="1:128" ht="39.6" x14ac:dyDescent="0.25">
      <c r="A297" s="187" t="str">
        <f>IF('1'!$A$1=1,B297,C297)</f>
        <v xml:space="preserve">Інвестиції підприємств прямого інвестування в прямого інвестора (зворотне інвестування)  </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177">
        <v>0</v>
      </c>
      <c r="DW297" s="279">
        <f t="shared" si="8"/>
        <v>2376.8960000000002</v>
      </c>
      <c r="DX297" s="279">
        <f t="shared" si="9"/>
        <v>11340.124</v>
      </c>
    </row>
    <row r="298" spans="1:128" x14ac:dyDescent="0.25">
      <c r="A298" s="241" t="str">
        <f>IF('1'!$A$1=1,B298,C298)</f>
        <v>Пасиви</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180">
        <v>7383.5660000000007</v>
      </c>
      <c r="DW298" s="280">
        <f t="shared" si="8"/>
        <v>167092.788</v>
      </c>
      <c r="DX298" s="280">
        <f t="shared" si="9"/>
        <v>148638.70699999997</v>
      </c>
    </row>
    <row r="299" spans="1:128" x14ac:dyDescent="0.25">
      <c r="A299" s="183" t="str">
        <f>IF('1'!$A$1=1,B299,C299)</f>
        <v xml:space="preserve">Інструменти участі в капіталі </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180">
        <v>3650.3020000000001</v>
      </c>
      <c r="DW299" s="280">
        <f t="shared" si="8"/>
        <v>147891.93799999999</v>
      </c>
      <c r="DX299" s="280">
        <f t="shared" si="9"/>
        <v>130564.974</v>
      </c>
    </row>
    <row r="300" spans="1:128" s="9" customFormat="1" x14ac:dyDescent="0.25">
      <c r="A300" s="187" t="str">
        <f>IF('1'!$A$1=1,B300,C300)</f>
        <v xml:space="preserve">Участь в капіталі </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177">
        <v>1037.018</v>
      </c>
      <c r="DW300" s="279">
        <f t="shared" si="8"/>
        <v>23829.53</v>
      </c>
      <c r="DX300" s="279">
        <f t="shared" si="9"/>
        <v>37766.312000000005</v>
      </c>
    </row>
    <row r="301" spans="1:128" ht="26.4" x14ac:dyDescent="0.25">
      <c r="A301" s="243" t="str">
        <f>IF('1'!$A$1=1,B301,C301)</f>
        <v>Інвестиції прямого інвестора в підприємства прямого інвестування</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177">
        <v>1037.018</v>
      </c>
      <c r="DW301" s="279">
        <f t="shared" si="8"/>
        <v>23829.53</v>
      </c>
      <c r="DX301" s="279">
        <f t="shared" si="9"/>
        <v>37766.312000000005</v>
      </c>
    </row>
    <row r="302" spans="1:128" x14ac:dyDescent="0.25">
      <c r="A302" s="243" t="str">
        <f>IF('1'!$A$1=1,B302,C302)</f>
        <v xml:space="preserve">Реінвестування доходів </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177">
        <v>2613.2840000000001</v>
      </c>
      <c r="DW302" s="279">
        <f t="shared" si="8"/>
        <v>124062.40800000001</v>
      </c>
      <c r="DX302" s="279">
        <f t="shared" si="9"/>
        <v>92798.661999999982</v>
      </c>
    </row>
    <row r="303" spans="1:128" x14ac:dyDescent="0.25">
      <c r="A303" s="245" t="str">
        <f>IF('1'!$A$1=1,B303,C303)</f>
        <v>Боргові інструменти</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180">
        <v>3733.2640000000001</v>
      </c>
      <c r="DW303" s="280">
        <f t="shared" si="8"/>
        <v>19200.849999999999</v>
      </c>
      <c r="DX303" s="280">
        <f t="shared" si="9"/>
        <v>18073.732999999993</v>
      </c>
    </row>
    <row r="304" spans="1:128" ht="26.4" x14ac:dyDescent="0.25">
      <c r="A304" s="247" t="str">
        <f>IF('1'!$A$1=1,B304,C304)</f>
        <v>Інвестиції прямого інвестора в підприємства прямого інвестування</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177">
        <v>1866.6320000000001</v>
      </c>
      <c r="DW304" s="279">
        <f t="shared" si="8"/>
        <v>11969.858999999997</v>
      </c>
      <c r="DX304" s="279">
        <f t="shared" si="9"/>
        <v>-1705.8219999999994</v>
      </c>
    </row>
    <row r="305" spans="1:128" ht="39.6" x14ac:dyDescent="0.25">
      <c r="A305" s="249" t="str">
        <f>IF('1'!$A$1=1,B305,C305)</f>
        <v xml:space="preserve">Інвестиції підприємств прямого інвестування в прямого інвестора (зворотне інвестування)  </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177">
        <v>0</v>
      </c>
      <c r="DW305" s="279">
        <f t="shared" si="8"/>
        <v>146.80100000000002</v>
      </c>
      <c r="DX305" s="279">
        <f t="shared" si="9"/>
        <v>2308.7719999999995</v>
      </c>
    </row>
    <row r="306" spans="1:128" ht="26.4" x14ac:dyDescent="0.25">
      <c r="A306" s="250" t="str">
        <f>IF('1'!$A$1=1,B306,C306)</f>
        <v>Інвестиції між сестринськими підприємствами</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177">
        <v>1866.6320000000001</v>
      </c>
      <c r="DW306" s="279">
        <f t="shared" si="8"/>
        <v>7084.1900000000005</v>
      </c>
      <c r="DX306" s="279">
        <f t="shared" si="9"/>
        <v>17470.782999999999</v>
      </c>
    </row>
    <row r="307" spans="1:128" s="9" customFormat="1" ht="26.4" x14ac:dyDescent="0.25">
      <c r="A307" s="60" t="str">
        <f>IF('1'!$A$1=1,B307,C307)</f>
        <v>Кінцева контролююча материнська компанія-резидент</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177">
        <v>871.09500000000003</v>
      </c>
      <c r="DW307" s="279">
        <f t="shared" si="8"/>
        <v>685.87499999999977</v>
      </c>
      <c r="DX307" s="279">
        <f t="shared" si="9"/>
        <v>4913.5450000000001</v>
      </c>
    </row>
    <row r="308" spans="1:128" s="9" customFormat="1" ht="26.4" x14ac:dyDescent="0.25">
      <c r="A308" s="60" t="str">
        <f>IF('1'!$A$1=1,B308,C308)</f>
        <v>Кінцева контролююча материнська компанія-нерезидент</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177">
        <v>705.17200000000003</v>
      </c>
      <c r="DW308" s="279">
        <f t="shared" si="8"/>
        <v>5337.7990000000009</v>
      </c>
      <c r="DX308" s="279">
        <f t="shared" si="9"/>
        <v>12311.507</v>
      </c>
    </row>
    <row r="309" spans="1:128" s="9" customFormat="1" ht="26.4" x14ac:dyDescent="0.25">
      <c r="A309" s="60" t="str">
        <f>IF('1'!$A$1=1,B309,C309)</f>
        <v>Кінцева контролююча материнська компанія невідома</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177">
        <v>290.36500000000001</v>
      </c>
      <c r="DW309" s="279">
        <f t="shared" si="8"/>
        <v>1060.5160000000001</v>
      </c>
      <c r="DX309" s="279">
        <f t="shared" si="9"/>
        <v>245.73099999999999</v>
      </c>
    </row>
    <row r="310" spans="1:128" x14ac:dyDescent="0.25">
      <c r="A310" s="239" t="str">
        <f>IF('1'!$A$1=1,B310,C310)</f>
        <v>Портфельні інвестиції</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180">
        <v>-248.88399999999979</v>
      </c>
      <c r="DW310" s="280">
        <f t="shared" si="8"/>
        <v>99910.409000000014</v>
      </c>
      <c r="DX310" s="280">
        <f t="shared" si="9"/>
        <v>272693.79200000002</v>
      </c>
    </row>
    <row r="311" spans="1:128" x14ac:dyDescent="0.25">
      <c r="A311" s="255" t="str">
        <f>IF('1'!$A$1=1,B311,C311)</f>
        <v>Активи</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180">
        <v>1285.9010000000001</v>
      </c>
      <c r="DW311" s="280">
        <f t="shared" si="8"/>
        <v>82355.094999999987</v>
      </c>
      <c r="DX311" s="280">
        <f t="shared" si="9"/>
        <v>29466.888000000003</v>
      </c>
    </row>
    <row r="312" spans="1:128" s="9" customFormat="1" x14ac:dyDescent="0.25">
      <c r="A312" s="245" t="str">
        <f>IF('1'!$A$1=1,B312,C312)</f>
        <v xml:space="preserve">Інструменти участі  у капіталі </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180">
        <v>-41.481000000000002</v>
      </c>
      <c r="DW312" s="280">
        <f t="shared" si="8"/>
        <v>-549.00700000000006</v>
      </c>
      <c r="DX312" s="280">
        <f t="shared" si="9"/>
        <v>-1103.1759999999999</v>
      </c>
    </row>
    <row r="313" spans="1:128" ht="26.4" x14ac:dyDescent="0.25">
      <c r="A313" s="249" t="str">
        <f>IF('1'!$A$1=1,B313,C313)</f>
        <v>Депозитні корпорації (крім центрального банку)</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177">
        <v>0</v>
      </c>
      <c r="DW313" s="279">
        <f t="shared" si="8"/>
        <v>0</v>
      </c>
      <c r="DX313" s="279">
        <f t="shared" si="9"/>
        <v>-742.452</v>
      </c>
    </row>
    <row r="314" spans="1:128" x14ac:dyDescent="0.25">
      <c r="A314" s="249" t="str">
        <f>IF('1'!$A$1=1,B314,C314)</f>
        <v>Інші сектори</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177">
        <v>-41.481000000000002</v>
      </c>
      <c r="DW314" s="279">
        <f t="shared" si="8"/>
        <v>-549.00700000000006</v>
      </c>
      <c r="DX314" s="279">
        <f t="shared" si="9"/>
        <v>-360.72400000000005</v>
      </c>
    </row>
    <row r="315" spans="1:128" x14ac:dyDescent="0.25">
      <c r="A315" s="245" t="str">
        <f>IF('1'!$A$1=1,B315,C315)</f>
        <v>Боргові цінні папери</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180">
        <v>1327.3820000000001</v>
      </c>
      <c r="DW315" s="280">
        <f t="shared" si="8"/>
        <v>82904.101999999999</v>
      </c>
      <c r="DX315" s="280">
        <f t="shared" si="9"/>
        <v>30570.064000000002</v>
      </c>
    </row>
    <row r="316" spans="1:128" ht="26.4" x14ac:dyDescent="0.25">
      <c r="A316" s="249" t="str">
        <f>IF('1'!$A$1=1,B316,C316)</f>
        <v>Депозитні корпорації (крім центрального банку)</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177">
        <v>1327.3820000000001</v>
      </c>
      <c r="DW316" s="279">
        <f t="shared" si="8"/>
        <v>72921.175000000017</v>
      </c>
      <c r="DX316" s="279">
        <f t="shared" si="9"/>
        <v>29787.763000000003</v>
      </c>
    </row>
    <row r="317" spans="1:128" x14ac:dyDescent="0.25">
      <c r="A317" s="256" t="str">
        <f>IF('1'!$A$1=1,B317,C317)</f>
        <v>Короткострокові</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177">
        <v>829.61400000000003</v>
      </c>
      <c r="DW317" s="279">
        <f t="shared" si="8"/>
        <v>35153.724999999999</v>
      </c>
      <c r="DX317" s="279">
        <f t="shared" si="9"/>
        <v>5090.4560000000038</v>
      </c>
    </row>
    <row r="318" spans="1:128" s="9" customFormat="1" x14ac:dyDescent="0.25">
      <c r="A318" s="256" t="str">
        <f>IF('1'!$A$1=1,B318,C318)</f>
        <v>Довгострокові</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177">
        <v>497.76799999999997</v>
      </c>
      <c r="DW318" s="279">
        <f t="shared" si="8"/>
        <v>37767.44999999999</v>
      </c>
      <c r="DX318" s="279">
        <f t="shared" si="9"/>
        <v>24697.306999999993</v>
      </c>
    </row>
    <row r="319" spans="1:128" s="9" customFormat="1" x14ac:dyDescent="0.25">
      <c r="A319" s="249" t="str">
        <f>IF('1'!$A$1=1,B319,C319)</f>
        <v>Інші сектори</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177">
        <v>0</v>
      </c>
      <c r="DW319" s="279">
        <f t="shared" si="8"/>
        <v>9982.9269999999979</v>
      </c>
      <c r="DX319" s="279">
        <f t="shared" si="9"/>
        <v>782.30099999999993</v>
      </c>
    </row>
    <row r="320" spans="1:128" x14ac:dyDescent="0.25">
      <c r="A320" s="256" t="str">
        <f>IF('1'!$A$1=1,B320,C320)</f>
        <v>Довгострокові</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177">
        <v>0</v>
      </c>
      <c r="DW320" s="279">
        <f t="shared" si="8"/>
        <v>9982.9269999999979</v>
      </c>
      <c r="DX320" s="279">
        <f t="shared" si="9"/>
        <v>782.30099999999993</v>
      </c>
    </row>
    <row r="321" spans="1:128" x14ac:dyDescent="0.25">
      <c r="A321" s="255" t="str">
        <f>IF('1'!$A$1=1,B321,C321)</f>
        <v>Пасиви</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180">
        <v>1534.7849999999999</v>
      </c>
      <c r="DW321" s="280">
        <f t="shared" si="8"/>
        <v>-17555.313999999998</v>
      </c>
      <c r="DX321" s="280">
        <f t="shared" si="9"/>
        <v>-243226.90399999998</v>
      </c>
    </row>
    <row r="322" spans="1:128" x14ac:dyDescent="0.25">
      <c r="A322" s="245" t="str">
        <f>IF('1'!$A$1=1,B322,C322)</f>
        <v xml:space="preserve">Інструменти участі  у капіталі </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180">
        <v>0</v>
      </c>
      <c r="DW322" s="280">
        <f t="shared" si="8"/>
        <v>73.663000000000011</v>
      </c>
      <c r="DX322" s="280">
        <f t="shared" si="9"/>
        <v>161.637</v>
      </c>
    </row>
    <row r="323" spans="1:128" x14ac:dyDescent="0.25">
      <c r="A323" s="249" t="str">
        <f>IF('1'!$A$1=1,B323,C323)</f>
        <v>Інші сектори</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177">
        <v>0</v>
      </c>
      <c r="DW323" s="279">
        <f t="shared" si="8"/>
        <v>73.663000000000011</v>
      </c>
      <c r="DX323" s="279">
        <f t="shared" si="9"/>
        <v>161.637</v>
      </c>
    </row>
    <row r="324" spans="1:128" x14ac:dyDescent="0.25">
      <c r="A324" s="245" t="str">
        <f>IF('1'!$A$1=1,B324,C324)</f>
        <v>Боргові цінні папери</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180">
        <v>1534.7849999999999</v>
      </c>
      <c r="DW324" s="280">
        <f t="shared" si="8"/>
        <v>-17628.977000000003</v>
      </c>
      <c r="DX324" s="280">
        <f t="shared" si="9"/>
        <v>-243388.54099999997</v>
      </c>
    </row>
    <row r="325" spans="1:128" ht="26.4" x14ac:dyDescent="0.25">
      <c r="A325" s="249" t="str">
        <f>IF('1'!$A$1=1,B325,C325)</f>
        <v>Депозитні корпорації (крім центрального банку)</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177">
        <v>-1037.018</v>
      </c>
      <c r="DW325" s="279">
        <f t="shared" si="8"/>
        <v>-5375.585</v>
      </c>
      <c r="DX325" s="279">
        <f t="shared" si="9"/>
        <v>-3918.8919999999998</v>
      </c>
    </row>
    <row r="326" spans="1:128" x14ac:dyDescent="0.25">
      <c r="A326" s="256" t="str">
        <f>IF('1'!$A$1=1,B326,C326)</f>
        <v>Короткострокові</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177">
        <v>0</v>
      </c>
      <c r="DW326" s="279">
        <f t="shared" si="8"/>
        <v>0</v>
      </c>
      <c r="DX326" s="279">
        <f t="shared" si="9"/>
        <v>0</v>
      </c>
    </row>
    <row r="327" spans="1:128" x14ac:dyDescent="0.25">
      <c r="A327" s="256" t="str">
        <f>IF('1'!$A$1=1,B327,C327)</f>
        <v>Довгострокові</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177">
        <v>-1037.018</v>
      </c>
      <c r="DW327" s="279">
        <f t="shared" si="8"/>
        <v>-5375.585</v>
      </c>
      <c r="DX327" s="279">
        <f t="shared" si="9"/>
        <v>-3918.8919999999998</v>
      </c>
    </row>
    <row r="328" spans="1:128" x14ac:dyDescent="0.25">
      <c r="A328" s="249" t="str">
        <f>IF('1'!$A$1=1,B328,C328)</f>
        <v>Сектор державного управління</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177">
        <v>2322.9189999999999</v>
      </c>
      <c r="DW328" s="279">
        <f t="shared" si="8"/>
        <v>-5825.4610000000002</v>
      </c>
      <c r="DX328" s="279">
        <f t="shared" si="9"/>
        <v>-230521.52099999998</v>
      </c>
    </row>
    <row r="329" spans="1:128" x14ac:dyDescent="0.25">
      <c r="A329" s="256" t="str">
        <f>IF('1'!$A$1=1,B329,C329)</f>
        <v>Короткострокові</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177">
        <v>0</v>
      </c>
      <c r="DW329" s="279">
        <f t="shared" si="8"/>
        <v>-1681.58</v>
      </c>
      <c r="DX329" s="279">
        <f t="shared" si="9"/>
        <v>-1166.941</v>
      </c>
    </row>
    <row r="330" spans="1:128" x14ac:dyDescent="0.25">
      <c r="A330" s="256" t="str">
        <f>IF('1'!$A$1=1,B330,C330)</f>
        <v>Довгострокові</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177">
        <v>2322.9189999999999</v>
      </c>
      <c r="DW330" s="279">
        <f t="shared" si="8"/>
        <v>-4143.8809999999994</v>
      </c>
      <c r="DX330" s="279">
        <f t="shared" si="9"/>
        <v>-229354.58</v>
      </c>
    </row>
    <row r="331" spans="1:128" s="9" customFormat="1" x14ac:dyDescent="0.25">
      <c r="A331" s="249" t="str">
        <f>IF('1'!$A$1=1,B331,C331)</f>
        <v>Інші сектори</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177">
        <v>248.88399999999999</v>
      </c>
      <c r="DW331" s="279">
        <f t="shared" ref="DW331:DW394" si="12">SUM(CV331:DG331)</f>
        <v>-6427.9309999999987</v>
      </c>
      <c r="DX331" s="279">
        <f t="shared" ref="DX331:DX394" si="13">SUM(DH331:DS331)</f>
        <v>-8948.1279999999988</v>
      </c>
    </row>
    <row r="332" spans="1:128" s="9" customFormat="1" x14ac:dyDescent="0.25">
      <c r="A332" s="256" t="str">
        <f>IF('1'!$A$1=1,B332,C332)</f>
        <v>Короткострокові</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177">
        <v>0</v>
      </c>
      <c r="DW332" s="279">
        <f t="shared" si="12"/>
        <v>0</v>
      </c>
      <c r="DX332" s="279">
        <f t="shared" si="13"/>
        <v>0</v>
      </c>
    </row>
    <row r="333" spans="1:128" x14ac:dyDescent="0.25">
      <c r="A333" s="256" t="str">
        <f>IF('1'!$A$1=1,B333,C333)</f>
        <v>Довгострокові</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177">
        <v>248.88399999999999</v>
      </c>
      <c r="DW333" s="279">
        <f t="shared" si="12"/>
        <v>-6427.9309999999987</v>
      </c>
      <c r="DX333" s="279">
        <f t="shared" si="13"/>
        <v>-8948.1279999999988</v>
      </c>
    </row>
    <row r="334" spans="1:128" s="9" customFormat="1" x14ac:dyDescent="0.25">
      <c r="A334" s="239" t="str">
        <f>IF('1'!$A$1=1,B334,C334)</f>
        <v>Похідні фінансові інструменти</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180">
        <v>0</v>
      </c>
      <c r="DW334" s="280">
        <f t="shared" si="12"/>
        <v>0</v>
      </c>
      <c r="DX334" s="280">
        <f t="shared" si="13"/>
        <v>2336.44</v>
      </c>
    </row>
    <row r="335" spans="1:128" s="9" customFormat="1" x14ac:dyDescent="0.25">
      <c r="A335" s="255" t="str">
        <f>IF('1'!$A$1=1,B335,C335)</f>
        <v>Пасиви</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180">
        <v>0</v>
      </c>
      <c r="DW335" s="280">
        <f t="shared" si="12"/>
        <v>0</v>
      </c>
      <c r="DX335" s="280">
        <f t="shared" si="13"/>
        <v>-2336.44</v>
      </c>
    </row>
    <row r="336" spans="1:128" s="9" customFormat="1" x14ac:dyDescent="0.25">
      <c r="A336" s="234" t="str">
        <f>IF('1'!$A$1=1,B336,C336)</f>
        <v>Cектор державного управління</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177">
        <v>0</v>
      </c>
      <c r="DW336" s="279">
        <f t="shared" si="12"/>
        <v>0</v>
      </c>
      <c r="DX336" s="279">
        <f t="shared" si="13"/>
        <v>-2336.44</v>
      </c>
    </row>
    <row r="337" spans="1:128" s="9" customFormat="1" x14ac:dyDescent="0.25">
      <c r="A337" s="239" t="str">
        <f>IF('1'!$A$1=1,B337,C337)</f>
        <v>Інші інвестиції</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-37094.625</v>
      </c>
      <c r="DU337" s="180">
        <v>24085.897000000004</v>
      </c>
      <c r="DV337" s="180">
        <v>-117550.16500000001</v>
      </c>
      <c r="DW337" s="280">
        <f t="shared" si="12"/>
        <v>-643116.34282838705</v>
      </c>
      <c r="DX337" s="280">
        <f t="shared" si="13"/>
        <v>-596169.93200000003</v>
      </c>
    </row>
    <row r="338" spans="1:128" s="9" customFormat="1" x14ac:dyDescent="0.25">
      <c r="A338" s="241" t="str">
        <f>IF('1'!$A$1=1,B338,C338)</f>
        <v>Активи</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-10917.827999999994</v>
      </c>
      <c r="DV338" s="180">
        <v>59483.324000000001</v>
      </c>
      <c r="DW338" s="280">
        <f t="shared" si="12"/>
        <v>418813.94199999998</v>
      </c>
      <c r="DX338" s="280">
        <f t="shared" si="13"/>
        <v>668392.72600000002</v>
      </c>
    </row>
    <row r="339" spans="1:128" s="9" customFormat="1" x14ac:dyDescent="0.25">
      <c r="A339" s="241" t="str">
        <f>IF('1'!$A$1=1,B339,C339)</f>
        <v>Пасиви</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145819.97200000001</v>
      </c>
      <c r="DU339" s="180">
        <v>-35003.724999999999</v>
      </c>
      <c r="DV339" s="180">
        <v>177033.489</v>
      </c>
      <c r="DW339" s="280">
        <f t="shared" si="12"/>
        <v>1061930.284828387</v>
      </c>
      <c r="DX339" s="280">
        <f t="shared" si="13"/>
        <v>1264562.6579999998</v>
      </c>
    </row>
    <row r="340" spans="1:128" s="9" customFormat="1" x14ac:dyDescent="0.25">
      <c r="A340" s="241" t="str">
        <f>IF('1'!$A$1=1,B340,C340)</f>
        <v>Інші інстументи участі в капіталі</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180">
        <v>0</v>
      </c>
      <c r="DW340" s="280">
        <f t="shared" si="12"/>
        <v>0</v>
      </c>
      <c r="DX340" s="280">
        <f t="shared" si="13"/>
        <v>0</v>
      </c>
    </row>
    <row r="341" spans="1:128" s="9" customFormat="1" x14ac:dyDescent="0.25">
      <c r="A341" s="183" t="str">
        <f>IF('1'!$A$1=1,B341,C341)</f>
        <v>Активи</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180">
        <v>0</v>
      </c>
      <c r="DW341" s="280">
        <f t="shared" si="12"/>
        <v>0</v>
      </c>
      <c r="DX341" s="280">
        <f t="shared" si="13"/>
        <v>0</v>
      </c>
    </row>
    <row r="342" spans="1:128" s="9" customFormat="1" x14ac:dyDescent="0.25">
      <c r="A342" s="183" t="str">
        <f>IF('1'!$A$1=1,B342,C342)</f>
        <v>Пасиви</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180">
        <v>0</v>
      </c>
      <c r="DW342" s="280">
        <f t="shared" si="12"/>
        <v>0</v>
      </c>
      <c r="DX342" s="280">
        <f t="shared" si="13"/>
        <v>0</v>
      </c>
    </row>
    <row r="343" spans="1:128" s="9" customFormat="1" x14ac:dyDescent="0.25">
      <c r="A343" s="241" t="str">
        <f>IF('1'!$A$1=1,B343,C343)</f>
        <v>Валюта і депозити</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180">
        <v>72923.070999999996</v>
      </c>
      <c r="DW343" s="280">
        <f t="shared" si="12"/>
        <v>439574.77500000002</v>
      </c>
      <c r="DX343" s="280">
        <f t="shared" si="13"/>
        <v>726305.93799999997</v>
      </c>
    </row>
    <row r="344" spans="1:128" x14ac:dyDescent="0.25">
      <c r="A344" s="183" t="str">
        <f>IF('1'!$A$1=1,B344,C344)</f>
        <v>Активи</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180">
        <v>71886.053</v>
      </c>
      <c r="DW344" s="280">
        <f t="shared" si="12"/>
        <v>440761.06900000008</v>
      </c>
      <c r="DX344" s="280">
        <f t="shared" si="13"/>
        <v>728920.84100000001</v>
      </c>
    </row>
    <row r="345" spans="1:128" x14ac:dyDescent="0.25">
      <c r="A345" s="202" t="str">
        <f>IF('1'!$A$1=1,B345,C345)</f>
        <v>Центральний банк</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180">
        <v>37747.436999999998</v>
      </c>
      <c r="DW345" s="280">
        <f t="shared" si="12"/>
        <v>-2494.0919999999996</v>
      </c>
      <c r="DX345" s="280">
        <f t="shared" si="13"/>
        <v>12105.046</v>
      </c>
    </row>
    <row r="346" spans="1:128" ht="26.4" x14ac:dyDescent="0.25">
      <c r="A346" s="202" t="str">
        <f>IF('1'!$A$1=1,B346,C346)</f>
        <v>Депозитні корпорації (крім центрального банку)</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180">
        <v>-4977.6840000000002</v>
      </c>
      <c r="DW346" s="280">
        <f t="shared" si="12"/>
        <v>21211.611000000015</v>
      </c>
      <c r="DX346" s="280">
        <f t="shared" si="13"/>
        <v>47792.666000000005</v>
      </c>
    </row>
    <row r="347" spans="1:128" x14ac:dyDescent="0.25">
      <c r="A347" s="243" t="str">
        <f>IF('1'!$A$1=1,B347,C347)</f>
        <v>У тому числі: міжбанківські операції</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177">
        <v>-7632.4489999999996</v>
      </c>
      <c r="DW347" s="279">
        <f t="shared" si="12"/>
        <v>16344.425000000001</v>
      </c>
      <c r="DX347" s="279">
        <f t="shared" si="13"/>
        <v>32543.368999999999</v>
      </c>
    </row>
    <row r="348" spans="1:128" x14ac:dyDescent="0.25">
      <c r="A348" s="243" t="str">
        <f>IF('1'!$A$1=1,B348,C348)</f>
        <v>Короткострокові</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177">
        <v>-6885.7960000000003</v>
      </c>
      <c r="DW348" s="279">
        <f t="shared" si="12"/>
        <v>19269.478000000003</v>
      </c>
      <c r="DX348" s="279">
        <f t="shared" si="13"/>
        <v>42247.288</v>
      </c>
    </row>
    <row r="349" spans="1:128" x14ac:dyDescent="0.25">
      <c r="A349" s="243" t="str">
        <f>IF('1'!$A$1=1,B349,C349)</f>
        <v>Довгострокові</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177">
        <v>1908.1120000000001</v>
      </c>
      <c r="DW349" s="279">
        <f t="shared" si="12"/>
        <v>1942.1329999999996</v>
      </c>
      <c r="DX349" s="279">
        <f t="shared" si="13"/>
        <v>5545.3779999999997</v>
      </c>
    </row>
    <row r="350" spans="1:128" x14ac:dyDescent="0.25">
      <c r="A350" s="202" t="str">
        <f>IF('1'!$A$1=1,B350,C350)</f>
        <v>Інші сектори</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180">
        <v>39116.300000000003</v>
      </c>
      <c r="DW350" s="280">
        <f t="shared" si="12"/>
        <v>422043.55</v>
      </c>
      <c r="DX350" s="280">
        <f t="shared" si="13"/>
        <v>669023.12900000007</v>
      </c>
    </row>
    <row r="351" spans="1:128" x14ac:dyDescent="0.25">
      <c r="A351" s="243" t="str">
        <f>IF('1'!$A$1=1,B351,C351)</f>
        <v>Короткострокові</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177">
        <v>39116.300000000003</v>
      </c>
      <c r="DW351" s="279">
        <f t="shared" si="12"/>
        <v>422043.55</v>
      </c>
      <c r="DX351" s="279">
        <f t="shared" si="13"/>
        <v>669023.12900000007</v>
      </c>
    </row>
    <row r="352" spans="1:128" s="9" customFormat="1" ht="52.8" x14ac:dyDescent="0.25">
      <c r="A352" s="243" t="str">
        <f>IF('1'!$A$1=1,B352,C352)</f>
        <v>Нефінансові корпорації, домашні господарства та некомерційні організації, що обслуговують домашні господарства (НКОДГ)</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177">
        <v>39116.300000000003</v>
      </c>
      <c r="DW352" s="279">
        <f t="shared" si="12"/>
        <v>422043.55</v>
      </c>
      <c r="DX352" s="279">
        <f t="shared" si="13"/>
        <v>669023.12900000007</v>
      </c>
    </row>
    <row r="353" spans="1:128" s="9" customFormat="1" x14ac:dyDescent="0.25">
      <c r="A353" s="258" t="str">
        <f>IF('1'!$A$1=1,B353,C353)</f>
        <v>Короткострокові</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177">
        <v>39116.300000000003</v>
      </c>
      <c r="DW353" s="279">
        <f t="shared" si="12"/>
        <v>422043.55</v>
      </c>
      <c r="DX353" s="279">
        <f t="shared" si="13"/>
        <v>669023.12900000007</v>
      </c>
    </row>
    <row r="354" spans="1:128" x14ac:dyDescent="0.25">
      <c r="A354" s="258" t="str">
        <f>IF('1'!$A$1=1,B354,C354)</f>
        <v>у т.ч. готівкова валюта поза банками</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177">
        <v>38825.934999999998</v>
      </c>
      <c r="DW354" s="279">
        <f t="shared" si="12"/>
        <v>428778.03900000005</v>
      </c>
      <c r="DX354" s="279">
        <f t="shared" si="13"/>
        <v>659035.46299999999</v>
      </c>
    </row>
    <row r="355" spans="1:128" s="9" customFormat="1" x14ac:dyDescent="0.25">
      <c r="A355" s="183" t="str">
        <f>IF('1'!$A$1=1,B355,C355)</f>
        <v>Пасиви</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180">
        <v>-1037.018</v>
      </c>
      <c r="DW355" s="280">
        <f t="shared" si="12"/>
        <v>1186.2939999999994</v>
      </c>
      <c r="DX355" s="280">
        <f t="shared" si="13"/>
        <v>2614.9029999999998</v>
      </c>
    </row>
    <row r="356" spans="1:128" x14ac:dyDescent="0.25">
      <c r="A356" s="202" t="str">
        <f>IF('1'!$A$1=1,B356,C356)</f>
        <v>Центральний банк</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180">
        <v>0</v>
      </c>
      <c r="DW356" s="280">
        <f t="shared" si="12"/>
        <v>0</v>
      </c>
      <c r="DX356" s="280">
        <f t="shared" si="13"/>
        <v>0</v>
      </c>
    </row>
    <row r="357" spans="1:128" x14ac:dyDescent="0.25">
      <c r="A357" s="243" t="str">
        <f>IF('1'!$A$1=1,B357,C357)</f>
        <v>Довгострокові</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177">
        <v>0</v>
      </c>
      <c r="DW357" s="279">
        <f t="shared" si="12"/>
        <v>0</v>
      </c>
      <c r="DX357" s="279">
        <f t="shared" si="13"/>
        <v>0</v>
      </c>
    </row>
    <row r="358" spans="1:128" ht="26.4" x14ac:dyDescent="0.25">
      <c r="A358" s="202" t="str">
        <f>IF('1'!$A$1=1,B358,C358)</f>
        <v>Депозитні корпорації (крім центрального банку)</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180">
        <v>-1037.018</v>
      </c>
      <c r="DW358" s="280">
        <f t="shared" si="12"/>
        <v>1186.2939999999994</v>
      </c>
      <c r="DX358" s="280">
        <f t="shared" si="13"/>
        <v>2614.9029999999998</v>
      </c>
    </row>
    <row r="359" spans="1:128" s="9" customFormat="1" x14ac:dyDescent="0.25">
      <c r="A359" s="243" t="str">
        <f>IF('1'!$A$1=1,B359,C359)</f>
        <v>У тому числі: міжбанківські операції</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177">
        <v>-207.404</v>
      </c>
      <c r="DW359" s="279">
        <f t="shared" si="12"/>
        <v>-2508.1320000000001</v>
      </c>
      <c r="DX359" s="279">
        <f t="shared" si="13"/>
        <v>-1277.5060000000001</v>
      </c>
    </row>
    <row r="360" spans="1:128" s="9" customFormat="1" x14ac:dyDescent="0.25">
      <c r="A360" s="243" t="str">
        <f>IF('1'!$A$1=1,B360,C360)</f>
        <v>Короткострокові</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177">
        <v>-1037.018</v>
      </c>
      <c r="DW360" s="279">
        <f t="shared" si="12"/>
        <v>1403.0499999999997</v>
      </c>
      <c r="DX360" s="279">
        <f t="shared" si="13"/>
        <v>4202.1679999999997</v>
      </c>
    </row>
    <row r="361" spans="1:128" s="9" customFormat="1" x14ac:dyDescent="0.25">
      <c r="A361" s="243" t="str">
        <f>IF('1'!$A$1=1,B361,C361)</f>
        <v>Довгострокові</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177">
        <v>0</v>
      </c>
      <c r="DW361" s="279">
        <f t="shared" si="12"/>
        <v>-216.75599999999997</v>
      </c>
      <c r="DX361" s="279">
        <f t="shared" si="13"/>
        <v>-1587.2649999999999</v>
      </c>
    </row>
    <row r="362" spans="1:128" x14ac:dyDescent="0.25">
      <c r="A362" s="241" t="str">
        <f>IF('1'!$A$1=1,B362,C362)</f>
        <v>Кредити та позики</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180">
        <v>-137170.53700000001</v>
      </c>
      <c r="DW362" s="280">
        <f t="shared" si="12"/>
        <v>-1050025.9098283872</v>
      </c>
      <c r="DX362" s="280">
        <f t="shared" si="13"/>
        <v>-1155466.456</v>
      </c>
    </row>
    <row r="363" spans="1:128" s="9" customFormat="1" x14ac:dyDescent="0.25">
      <c r="A363" s="183" t="str">
        <f>IF('1'!$A$1=1,B363,C363)</f>
        <v>Активи</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180">
        <v>-41.481000000000002</v>
      </c>
      <c r="DW363" s="280">
        <f t="shared" si="12"/>
        <v>-2708.5849999999996</v>
      </c>
      <c r="DX363" s="280">
        <f t="shared" si="13"/>
        <v>-317.97700000000003</v>
      </c>
    </row>
    <row r="364" spans="1:128" s="9" customFormat="1" ht="26.4" x14ac:dyDescent="0.25">
      <c r="A364" s="202" t="str">
        <f>IF('1'!$A$1=1,B364,C364)</f>
        <v>Депозитні корпорації (крім центрального банку)</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180">
        <v>-41.481000000000002</v>
      </c>
      <c r="DW364" s="280">
        <f t="shared" si="12"/>
        <v>-2708.5849999999996</v>
      </c>
      <c r="DX364" s="280">
        <f t="shared" si="13"/>
        <v>-317.97700000000003</v>
      </c>
    </row>
    <row r="365" spans="1:128" s="9" customFormat="1" x14ac:dyDescent="0.25">
      <c r="A365" s="243" t="str">
        <f>IF('1'!$A$1=1,B365,C365)</f>
        <v>Короткострокові</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177">
        <v>0</v>
      </c>
      <c r="DW365" s="279">
        <f t="shared" si="12"/>
        <v>-2781.1959999999999</v>
      </c>
      <c r="DX365" s="279">
        <f t="shared" si="13"/>
        <v>-281.00800000000004</v>
      </c>
    </row>
    <row r="366" spans="1:128" x14ac:dyDescent="0.25">
      <c r="A366" s="243" t="str">
        <f>IF('1'!$A$1=1,B366,C366)</f>
        <v>Довгострокові</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177">
        <v>-41.481000000000002</v>
      </c>
      <c r="DW366" s="279">
        <f t="shared" si="12"/>
        <v>72.61099999999999</v>
      </c>
      <c r="DX366" s="279">
        <f t="shared" si="13"/>
        <v>-36.969000000000001</v>
      </c>
    </row>
    <row r="367" spans="1:128" x14ac:dyDescent="0.25">
      <c r="A367" s="183" t="str">
        <f>IF('1'!$A$1=1,B367,C367)</f>
        <v>Пасиви</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180">
        <v>137129.05600000001</v>
      </c>
      <c r="DW367" s="280">
        <f t="shared" si="12"/>
        <v>1047317.324828387</v>
      </c>
      <c r="DX367" s="280">
        <f t="shared" si="13"/>
        <v>1155148.4789999998</v>
      </c>
    </row>
    <row r="368" spans="1:128" x14ac:dyDescent="0.25">
      <c r="A368" s="202" t="str">
        <f>IF('1'!$A$1=1,B368,C368)</f>
        <v>Центральний банк</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180">
        <v>-10784.982</v>
      </c>
      <c r="DW368" s="280">
        <f t="shared" si="12"/>
        <v>-59068.90800000001</v>
      </c>
      <c r="DX368" s="280">
        <f t="shared" si="13"/>
        <v>-37879.669000000002</v>
      </c>
    </row>
    <row r="369" spans="1:128" x14ac:dyDescent="0.25">
      <c r="A369" s="243" t="str">
        <f>IF('1'!$A$1=1,B369,C369)</f>
        <v xml:space="preserve">Кредити та позики від МВФ </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177">
        <v>-10784.982</v>
      </c>
      <c r="DW369" s="279">
        <f t="shared" si="12"/>
        <v>-59068.90800000001</v>
      </c>
      <c r="DX369" s="279">
        <f t="shared" si="13"/>
        <v>-37879.669000000002</v>
      </c>
    </row>
    <row r="370" spans="1:128" x14ac:dyDescent="0.25">
      <c r="A370" s="243" t="str">
        <f>IF('1'!$A$1=1,B370,C370)</f>
        <v xml:space="preserve">Інші короткострокові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177">
        <v>0</v>
      </c>
      <c r="DW370" s="279">
        <f t="shared" si="12"/>
        <v>0</v>
      </c>
      <c r="DX370" s="279">
        <f t="shared" si="13"/>
        <v>0</v>
      </c>
    </row>
    <row r="371" spans="1:128" x14ac:dyDescent="0.25">
      <c r="A371" s="243" t="str">
        <f>IF('1'!$A$1=1,B371,C371)</f>
        <v>Інші довгострокові</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177">
        <v>0</v>
      </c>
      <c r="DW371" s="279">
        <f t="shared" si="12"/>
        <v>0</v>
      </c>
      <c r="DX371" s="279">
        <f t="shared" si="13"/>
        <v>0</v>
      </c>
    </row>
    <row r="372" spans="1:128" s="9" customFormat="1" ht="26.4" x14ac:dyDescent="0.25">
      <c r="A372" s="202" t="str">
        <f>IF('1'!$A$1=1,B372,C372)</f>
        <v>Депозитні корпорації (крім центрального банку)</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180">
        <v>248.88399999999999</v>
      </c>
      <c r="DW372" s="280">
        <f t="shared" si="12"/>
        <v>-4870.1489999999994</v>
      </c>
      <c r="DX372" s="280">
        <f t="shared" si="13"/>
        <v>-5281.369999999999</v>
      </c>
    </row>
    <row r="373" spans="1:128" x14ac:dyDescent="0.25">
      <c r="A373" s="243" t="str">
        <f>IF('1'!$A$1=1,B373,C373)</f>
        <v>Короткострокові</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180">
        <v>0</v>
      </c>
      <c r="DW373" s="280">
        <f t="shared" si="12"/>
        <v>-767.94</v>
      </c>
      <c r="DX373" s="280">
        <f t="shared" si="13"/>
        <v>40.386000000000003</v>
      </c>
    </row>
    <row r="374" spans="1:128" x14ac:dyDescent="0.25">
      <c r="A374" s="243" t="str">
        <f>IF('1'!$A$1=1,B374,C374)</f>
        <v>Довгострокові</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177">
        <v>248.88399999999999</v>
      </c>
      <c r="DW374" s="279">
        <f t="shared" si="12"/>
        <v>-4102.2089999999998</v>
      </c>
      <c r="DX374" s="279">
        <f t="shared" si="13"/>
        <v>-5321.7559999999994</v>
      </c>
    </row>
    <row r="375" spans="1:128" ht="26.4" x14ac:dyDescent="0.25">
      <c r="A375" s="202" t="str">
        <f>IF('1'!$A$1=1,B375,C375)</f>
        <v>Сектор загального державного управління</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180">
        <v>152062.10800000001</v>
      </c>
      <c r="DW375" s="280">
        <f t="shared" si="12"/>
        <v>1084288.7868283873</v>
      </c>
      <c r="DX375" s="280">
        <f t="shared" si="13"/>
        <v>1159612.5869999998</v>
      </c>
    </row>
    <row r="376" spans="1:128" s="9" customFormat="1" x14ac:dyDescent="0.25">
      <c r="A376" s="243" t="str">
        <f>IF('1'!$A$1=1,B376,C376)</f>
        <v xml:space="preserve">Кредити та позики від МВФ </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177">
        <v>-2614.0819999999999</v>
      </c>
      <c r="DW376" s="279">
        <f t="shared" si="12"/>
        <v>130272.67067419355</v>
      </c>
      <c r="DX376" s="279">
        <f t="shared" si="13"/>
        <v>158091.02099999998</v>
      </c>
    </row>
    <row r="377" spans="1:128" x14ac:dyDescent="0.25">
      <c r="A377" s="243" t="str">
        <f>IF('1'!$A$1=1,B377,C377)</f>
        <v>Інші короткострокові</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177">
        <v>0</v>
      </c>
      <c r="DW377" s="279">
        <f t="shared" si="12"/>
        <v>0</v>
      </c>
      <c r="DX377" s="279">
        <f t="shared" si="13"/>
        <v>0</v>
      </c>
    </row>
    <row r="378" spans="1:128" x14ac:dyDescent="0.25">
      <c r="A378" s="243" t="str">
        <f>IF('1'!$A$1=1,B378,C378)</f>
        <v>Інші довгострокові</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177">
        <v>154676.19</v>
      </c>
      <c r="DW378" s="279">
        <f t="shared" si="12"/>
        <v>954016.11615419365</v>
      </c>
      <c r="DX378" s="279">
        <f t="shared" si="13"/>
        <v>1001521.5660000001</v>
      </c>
    </row>
    <row r="379" spans="1:128" s="9" customFormat="1" x14ac:dyDescent="0.25">
      <c r="A379" s="202" t="str">
        <f>IF('1'!$A$1=1,B379,C379)</f>
        <v>Інші сектори</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180">
        <v>-4396.9539999999997</v>
      </c>
      <c r="DW379" s="280">
        <f t="shared" si="12"/>
        <v>26967.595000000001</v>
      </c>
      <c r="DX379" s="280">
        <f t="shared" si="13"/>
        <v>38696.930999999997</v>
      </c>
    </row>
    <row r="380" spans="1:128" s="9" customFormat="1" x14ac:dyDescent="0.25">
      <c r="A380" s="243" t="str">
        <f>IF('1'!$A$1=1,B380,C380)</f>
        <v>Короткострокові</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177">
        <v>331.846</v>
      </c>
      <c r="DW380" s="279">
        <f t="shared" si="12"/>
        <v>1900.123</v>
      </c>
      <c r="DX380" s="279">
        <f t="shared" si="13"/>
        <v>-1169.9999999999998</v>
      </c>
    </row>
    <row r="381" spans="1:128" s="9" customFormat="1" x14ac:dyDescent="0.25">
      <c r="A381" s="243" t="str">
        <f>IF('1'!$A$1=1,B381,C381)</f>
        <v>Довгострокові</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177">
        <v>-4728.8</v>
      </c>
      <c r="DW381" s="279">
        <f t="shared" si="12"/>
        <v>25067.472000000002</v>
      </c>
      <c r="DX381" s="279">
        <f t="shared" si="13"/>
        <v>39866.930999999997</v>
      </c>
    </row>
    <row r="382" spans="1:128" x14ac:dyDescent="0.25">
      <c r="A382" s="241" t="str">
        <f>IF('1'!$A$1=1,B382,C382)</f>
        <v>Торгові кредити та аванси</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-22825.584999999999</v>
      </c>
      <c r="DU382" s="180">
        <v>-2416.9229999999989</v>
      </c>
      <c r="DV382" s="180">
        <v>-51560.51</v>
      </c>
      <c r="DW382" s="280">
        <f t="shared" si="12"/>
        <v>-32571.108000000015</v>
      </c>
      <c r="DX382" s="280">
        <f t="shared" si="13"/>
        <v>-158975.96999999997</v>
      </c>
    </row>
    <row r="383" spans="1:128" x14ac:dyDescent="0.25">
      <c r="A383" s="183" t="str">
        <f>IF('1'!$A$1=1,B383,C383)</f>
        <v>Активи</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-18460.296999999999</v>
      </c>
      <c r="DV383" s="180">
        <v>-11033.866</v>
      </c>
      <c r="DW383" s="280">
        <f t="shared" si="12"/>
        <v>-19876.732</v>
      </c>
      <c r="DX383" s="280">
        <f t="shared" si="13"/>
        <v>-61519.778000000006</v>
      </c>
    </row>
    <row r="384" spans="1:128" x14ac:dyDescent="0.25">
      <c r="A384" s="202" t="str">
        <f>IF('1'!$A$1=1,B384,C384)</f>
        <v>Інші сектори</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-18460.296999999999</v>
      </c>
      <c r="DV384" s="180">
        <v>-11033.866</v>
      </c>
      <c r="DW384" s="280">
        <f t="shared" si="12"/>
        <v>-19876.732</v>
      </c>
      <c r="DX384" s="280">
        <f t="shared" si="13"/>
        <v>-61519.778000000006</v>
      </c>
    </row>
    <row r="385" spans="1:128" x14ac:dyDescent="0.25">
      <c r="A385" s="243" t="str">
        <f>IF('1'!$A$1=1,B385,C385)</f>
        <v>Короткострокові</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-18460.296999999999</v>
      </c>
      <c r="DV385" s="177">
        <v>-11033.866</v>
      </c>
      <c r="DW385" s="279">
        <f t="shared" si="12"/>
        <v>-21302.732</v>
      </c>
      <c r="DX385" s="279">
        <f t="shared" si="13"/>
        <v>-61900.436999999998</v>
      </c>
    </row>
    <row r="386" spans="1:128" x14ac:dyDescent="0.25">
      <c r="A386" s="243" t="str">
        <f>IF('1'!$A$1=1,B386,C386)</f>
        <v>Довгострокові</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177">
        <v>0</v>
      </c>
      <c r="DW386" s="279">
        <f t="shared" si="12"/>
        <v>1426</v>
      </c>
      <c r="DX386" s="279">
        <f t="shared" si="13"/>
        <v>380.65900000000005</v>
      </c>
    </row>
    <row r="387" spans="1:128" s="9" customFormat="1" ht="52.8" x14ac:dyDescent="0.25">
      <c r="A387" s="243" t="str">
        <f>IF('1'!$A$1=1,B387,C387)</f>
        <v>Нефінансові корпорації, домашні господарства та некомерційні організації, що обслуговують домашні господарства (НКОДГ)</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-18460.296999999999</v>
      </c>
      <c r="DV387" s="177">
        <v>-11033.866</v>
      </c>
      <c r="DW387" s="279">
        <f t="shared" si="12"/>
        <v>-19876.732</v>
      </c>
      <c r="DX387" s="279">
        <f t="shared" si="13"/>
        <v>-61519.778000000006</v>
      </c>
    </row>
    <row r="388" spans="1:128" s="9" customFormat="1" x14ac:dyDescent="0.25">
      <c r="A388" s="258" t="str">
        <f>IF('1'!$A$1=1,B388,C388)</f>
        <v>Короткострокові</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-18460.296999999999</v>
      </c>
      <c r="DV388" s="177">
        <v>-11033.866</v>
      </c>
      <c r="DW388" s="279">
        <f t="shared" si="12"/>
        <v>-21302.732</v>
      </c>
      <c r="DX388" s="279">
        <f t="shared" si="13"/>
        <v>-61900.436999999998</v>
      </c>
    </row>
    <row r="389" spans="1:128" x14ac:dyDescent="0.25">
      <c r="A389" s="258" t="str">
        <f>IF('1'!$A$1=1,B389,C389)</f>
        <v>Довгострокові</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177">
        <v>0</v>
      </c>
      <c r="DW389" s="279">
        <f t="shared" si="12"/>
        <v>1426</v>
      </c>
      <c r="DX389" s="279">
        <f t="shared" si="13"/>
        <v>380.65900000000005</v>
      </c>
    </row>
    <row r="390" spans="1:128" x14ac:dyDescent="0.25">
      <c r="A390" s="183" t="str">
        <f>IF('1'!$A$1=1,B390,C390)</f>
        <v>Пасиви</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11961.472</v>
      </c>
      <c r="DU390" s="180">
        <v>-16043.374</v>
      </c>
      <c r="DV390" s="180">
        <v>40526.644</v>
      </c>
      <c r="DW390" s="280">
        <f t="shared" si="12"/>
        <v>12694.375999999995</v>
      </c>
      <c r="DX390" s="280">
        <f t="shared" si="13"/>
        <v>97456.191999999981</v>
      </c>
    </row>
    <row r="391" spans="1:128" x14ac:dyDescent="0.25">
      <c r="A391" s="202" t="str">
        <f>IF('1'!$A$1=1,B391,C391)</f>
        <v>Інші сектори</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11961.472</v>
      </c>
      <c r="DU391" s="180">
        <v>-16043.374</v>
      </c>
      <c r="DV391" s="180">
        <v>40526.644</v>
      </c>
      <c r="DW391" s="280">
        <f t="shared" si="12"/>
        <v>12694.375999999995</v>
      </c>
      <c r="DX391" s="280">
        <f t="shared" si="13"/>
        <v>97456.191999999981</v>
      </c>
    </row>
    <row r="392" spans="1:128" x14ac:dyDescent="0.25">
      <c r="A392" s="243" t="str">
        <f>IF('1'!$A$1=1,B392,C392)</f>
        <v>Короткострокові</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11961.472</v>
      </c>
      <c r="DU392" s="177">
        <v>-16043.374</v>
      </c>
      <c r="DV392" s="177">
        <v>40526.644</v>
      </c>
      <c r="DW392" s="279">
        <f t="shared" si="12"/>
        <v>14158.043999999983</v>
      </c>
      <c r="DX392" s="279">
        <f t="shared" si="13"/>
        <v>96633.643999999971</v>
      </c>
    </row>
    <row r="393" spans="1:128" x14ac:dyDescent="0.25">
      <c r="A393" s="243" t="str">
        <f>IF('1'!$A$1=1,B393,C393)</f>
        <v>Довгострокові</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177">
        <v>0</v>
      </c>
      <c r="DW393" s="279">
        <f t="shared" si="12"/>
        <v>-1463.6679999999999</v>
      </c>
      <c r="DX393" s="279">
        <f t="shared" si="13"/>
        <v>822.548</v>
      </c>
    </row>
    <row r="394" spans="1:128" s="9" customFormat="1" ht="52.8" x14ac:dyDescent="0.25">
      <c r="A394" s="243" t="str">
        <f>IF('1'!$A$1=1,B394,C394)</f>
        <v>Нефінансові корпорації, домашні господарства та некомерційні організації, що обслуговують домашні господарства (НКОДГ)</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11961.472</v>
      </c>
      <c r="DU394" s="177">
        <v>-16043.374</v>
      </c>
      <c r="DV394" s="177">
        <v>40526.644</v>
      </c>
      <c r="DW394" s="279">
        <f t="shared" si="12"/>
        <v>12694.375999999995</v>
      </c>
      <c r="DX394" s="279">
        <f t="shared" si="13"/>
        <v>97456.191999999981</v>
      </c>
    </row>
    <row r="395" spans="1:128" s="9" customFormat="1" x14ac:dyDescent="0.25">
      <c r="A395" s="258" t="str">
        <f>IF('1'!$A$1=1,B395,C395)</f>
        <v>Короткострокові</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11961.472</v>
      </c>
      <c r="DU395" s="177">
        <v>-16043.374</v>
      </c>
      <c r="DV395" s="177">
        <v>40526.644</v>
      </c>
      <c r="DW395" s="279">
        <f t="shared" ref="DW395:DW424" si="14">SUM(CV395:DG395)</f>
        <v>14158.043999999983</v>
      </c>
      <c r="DX395" s="279">
        <f t="shared" ref="DX395:DX424" si="15">SUM(DH395:DS395)</f>
        <v>96633.643999999971</v>
      </c>
    </row>
    <row r="396" spans="1:128" s="9" customFormat="1" x14ac:dyDescent="0.25">
      <c r="A396" s="258" t="str">
        <f>IF('1'!$A$1=1,B396,C396)</f>
        <v>Довгострокові</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177">
        <v>0</v>
      </c>
      <c r="DW396" s="279">
        <f t="shared" si="14"/>
        <v>-1463.6679999999999</v>
      </c>
      <c r="DX396" s="279">
        <f t="shared" si="15"/>
        <v>822.548</v>
      </c>
    </row>
    <row r="397" spans="1:128" s="9" customFormat="1" ht="26.4" x14ac:dyDescent="0.25">
      <c r="A397" s="241" t="str">
        <f>IF('1'!$A$1=1,B397,C397)</f>
        <v>Інша дебіторська/кредиторська заборгованість</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180">
        <v>-1742.1890000000001</v>
      </c>
      <c r="DW397" s="280">
        <f t="shared" si="14"/>
        <v>-94.100000000000819</v>
      </c>
      <c r="DX397" s="280">
        <f t="shared" si="15"/>
        <v>-8033.4440000000004</v>
      </c>
    </row>
    <row r="398" spans="1:128" s="9" customFormat="1" x14ac:dyDescent="0.25">
      <c r="A398" s="183" t="str">
        <f>IF('1'!$A$1=1,B398,C398)</f>
        <v>Активи</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180">
        <v>-1327.3820000000001</v>
      </c>
      <c r="DW398" s="280">
        <f t="shared" si="14"/>
        <v>638.1899999999996</v>
      </c>
      <c r="DX398" s="280">
        <f t="shared" si="15"/>
        <v>1309.6399999999985</v>
      </c>
    </row>
    <row r="399" spans="1:128" x14ac:dyDescent="0.25">
      <c r="A399" s="202" t="str">
        <f>IF('1'!$A$1=1,B399,C399)</f>
        <v>Центральний банк</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180">
        <v>0</v>
      </c>
      <c r="DW399" s="280">
        <f t="shared" si="14"/>
        <v>-1.0000000000047748E-3</v>
      </c>
      <c r="DX399" s="280">
        <f t="shared" si="15"/>
        <v>40.233000000000011</v>
      </c>
    </row>
    <row r="400" spans="1:128" s="9" customFormat="1" x14ac:dyDescent="0.25">
      <c r="A400" s="243" t="str">
        <f>IF('1'!$A$1=1,B400,C400)</f>
        <v>Короткострокові</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177">
        <v>0</v>
      </c>
      <c r="DW400" s="279">
        <f t="shared" si="14"/>
        <v>-1.0000000000047748E-3</v>
      </c>
      <c r="DX400" s="279">
        <f t="shared" si="15"/>
        <v>40.233000000000011</v>
      </c>
    </row>
    <row r="401" spans="1:128" s="9" customFormat="1" ht="26.4" x14ac:dyDescent="0.25">
      <c r="A401" s="202" t="str">
        <f>IF('1'!$A$1=1,B401,C401)</f>
        <v>Депозитні корпорації (окрім центрального банку)</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180">
        <v>-1327.3820000000001</v>
      </c>
      <c r="DW401" s="280">
        <f t="shared" si="14"/>
        <v>638.1909999999998</v>
      </c>
      <c r="DX401" s="280">
        <f t="shared" si="15"/>
        <v>1269.4069999999988</v>
      </c>
    </row>
    <row r="402" spans="1:128" x14ac:dyDescent="0.25">
      <c r="A402" s="243" t="str">
        <f>IF('1'!$A$1=1,B402,C402)</f>
        <v>Короткострокові</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177">
        <v>-1327.3820000000001</v>
      </c>
      <c r="DW402" s="279">
        <f t="shared" si="14"/>
        <v>638.1909999999998</v>
      </c>
      <c r="DX402" s="279">
        <f t="shared" si="15"/>
        <v>1269.4069999999988</v>
      </c>
    </row>
    <row r="403" spans="1:128" s="9" customFormat="1" x14ac:dyDescent="0.25">
      <c r="A403" s="183" t="str">
        <f>IF('1'!$A$1=1,B403,C403)</f>
        <v>Пасиви</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180">
        <v>414.80700000000002</v>
      </c>
      <c r="DW403" s="280">
        <f t="shared" si="14"/>
        <v>732.29000000000008</v>
      </c>
      <c r="DX403" s="280">
        <f t="shared" si="15"/>
        <v>9343.0839999999989</v>
      </c>
    </row>
    <row r="404" spans="1:128" s="9" customFormat="1" x14ac:dyDescent="0.25">
      <c r="A404" s="263" t="str">
        <f>IF('1'!$A$1=1,B404,C404)</f>
        <v>Центральний банк</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180">
        <v>41.481000000000002</v>
      </c>
      <c r="DW404" s="280">
        <f t="shared" si="14"/>
        <v>-36.057000000000002</v>
      </c>
      <c r="DX404" s="280">
        <f t="shared" si="15"/>
        <v>38.611000000000011</v>
      </c>
    </row>
    <row r="405" spans="1:128" s="9" customFormat="1" x14ac:dyDescent="0.25">
      <c r="A405" s="60" t="str">
        <f>IF('1'!$A$1=1,B405,C405)</f>
        <v>Короткострокові</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64">
        <v>41.481000000000002</v>
      </c>
      <c r="DW405" s="281">
        <f t="shared" si="14"/>
        <v>-36.057000000000002</v>
      </c>
      <c r="DX405" s="281">
        <f t="shared" si="15"/>
        <v>38.611000000000011</v>
      </c>
    </row>
    <row r="406" spans="1:128" s="9" customFormat="1" ht="26.4" x14ac:dyDescent="0.25">
      <c r="A406" s="263" t="str">
        <f>IF('1'!$A$1=1,B406,C406)</f>
        <v>Депозитні корпорації (окрім центрального банку)</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65">
        <v>373.32600000000002</v>
      </c>
      <c r="DW406" s="282">
        <f t="shared" si="14"/>
        <v>768.34700000000009</v>
      </c>
      <c r="DX406" s="282">
        <f t="shared" si="15"/>
        <v>1550.4450000000002</v>
      </c>
    </row>
    <row r="407" spans="1:128" s="9" customFormat="1" x14ac:dyDescent="0.25">
      <c r="A407" s="60" t="str">
        <f>IF('1'!$A$1=1,B407,C407)</f>
        <v>Короткострокові</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64">
        <v>373.32600000000002</v>
      </c>
      <c r="DW407" s="281">
        <f t="shared" si="14"/>
        <v>768.34700000000009</v>
      </c>
      <c r="DX407" s="281">
        <f t="shared" si="15"/>
        <v>1550.4450000000002</v>
      </c>
    </row>
    <row r="408" spans="1:128" x14ac:dyDescent="0.25">
      <c r="A408" s="263" t="str">
        <f>IF('1'!$A$1=1,B408,C408)</f>
        <v>Інші сектори</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65">
        <v>0</v>
      </c>
      <c r="DW408" s="282">
        <f t="shared" si="14"/>
        <v>0</v>
      </c>
      <c r="DX408" s="282">
        <f t="shared" si="15"/>
        <v>7754.0280000000002</v>
      </c>
    </row>
    <row r="409" spans="1:128" x14ac:dyDescent="0.25">
      <c r="A409" s="60" t="str">
        <f>IF('1'!$A$1=1,B409,C409)</f>
        <v>Короткострокові</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64">
        <v>0</v>
      </c>
      <c r="DW409" s="281">
        <f t="shared" si="14"/>
        <v>0</v>
      </c>
      <c r="DX409" s="281">
        <f t="shared" si="15"/>
        <v>7754.0280000000002</v>
      </c>
    </row>
    <row r="410" spans="1:128" s="9" customFormat="1" ht="26.4" x14ac:dyDescent="0.25">
      <c r="A410" s="241" t="str">
        <f>IF('1'!$A$1=1,B410,C410)</f>
        <v>Спеціальні права запозичення (зобов'язання)</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65">
        <v>0</v>
      </c>
      <c r="DW410" s="282">
        <f t="shared" si="14"/>
        <v>0</v>
      </c>
      <c r="DX410" s="282">
        <f t="shared" si="15"/>
        <v>0</v>
      </c>
    </row>
    <row r="411" spans="1:128" s="9" customFormat="1" x14ac:dyDescent="0.25">
      <c r="A411" s="239" t="str">
        <f>IF('1'!$A$1=1,B411,C411)</f>
        <v>Резервні активи</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180">
        <v>84869.512000000002</v>
      </c>
      <c r="DW411" s="280">
        <f t="shared" si="14"/>
        <v>417635.87599999999</v>
      </c>
      <c r="DX411" s="280">
        <f t="shared" si="15"/>
        <v>124949.73999999999</v>
      </c>
    </row>
    <row r="412" spans="1:128" x14ac:dyDescent="0.25">
      <c r="A412" s="241" t="str">
        <f>IF('1'!$A$1=1,B412,C412)</f>
        <v>Монетарне золото</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180">
        <v>0</v>
      </c>
      <c r="DW412" s="280">
        <f t="shared" si="14"/>
        <v>0</v>
      </c>
      <c r="DX412" s="280">
        <f t="shared" si="15"/>
        <v>1524.0070000000001</v>
      </c>
    </row>
    <row r="413" spans="1:128" x14ac:dyDescent="0.25">
      <c r="A413" s="189" t="str">
        <f>IF('1'!$A$1=1,B413,C413)</f>
        <v>Золото в злитках</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177">
        <v>0</v>
      </c>
      <c r="DW413" s="279">
        <f t="shared" si="14"/>
        <v>0</v>
      </c>
      <c r="DX413" s="279">
        <f t="shared" si="15"/>
        <v>0</v>
      </c>
    </row>
    <row r="414" spans="1:128" x14ac:dyDescent="0.25">
      <c r="A414" s="189" t="str">
        <f>IF('1'!$A$1=1,B414,C414)</f>
        <v>Неалоковані рахунки у золоті</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177">
        <v>0</v>
      </c>
      <c r="DW414" s="279">
        <f t="shared" si="14"/>
        <v>0</v>
      </c>
      <c r="DX414" s="279">
        <f t="shared" si="15"/>
        <v>1524.0070000000001</v>
      </c>
    </row>
    <row r="415" spans="1:128" x14ac:dyDescent="0.25">
      <c r="A415" s="241" t="str">
        <f>IF('1'!$A$1=1,B415,C415)</f>
        <v xml:space="preserve">Спеціальні права запозичення </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180">
        <v>68899.442999999999</v>
      </c>
      <c r="DW415" s="280">
        <f t="shared" si="14"/>
        <v>-26641.309999999998</v>
      </c>
      <c r="DX415" s="280">
        <f t="shared" si="15"/>
        <v>8497.9319999999934</v>
      </c>
    </row>
    <row r="416" spans="1:128" x14ac:dyDescent="0.25">
      <c r="A416" s="241" t="str">
        <f>IF('1'!$A$1=1,B416,C416)</f>
        <v>Інші резервні активи</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180">
        <v>15970.069</v>
      </c>
      <c r="DW416" s="280">
        <f t="shared" si="14"/>
        <v>444277.18599999999</v>
      </c>
      <c r="DX416" s="280">
        <f t="shared" si="15"/>
        <v>114927.80100000002</v>
      </c>
    </row>
    <row r="417" spans="1:264" s="266" customFormat="1" x14ac:dyDescent="0.25">
      <c r="A417" s="189" t="str">
        <f>IF('1'!$A$1=1,B417,C417)</f>
        <v>Готівкова валюта та депозити</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177">
        <v>-32645.310999999998</v>
      </c>
      <c r="DW417" s="279">
        <f t="shared" si="14"/>
        <v>122240.42300000002</v>
      </c>
      <c r="DX417" s="279">
        <f t="shared" si="15"/>
        <v>66726.307000000001</v>
      </c>
    </row>
    <row r="418" spans="1:264" s="268" customFormat="1" ht="26.4" x14ac:dyDescent="0.25">
      <c r="A418" s="187" t="str">
        <f>IF('1'!$A$1=1,B418,C418)</f>
        <v>Вимоги до органів грошово-кредитного регулювання</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177">
        <v>-61598.84</v>
      </c>
      <c r="DW418" s="279">
        <f t="shared" si="14"/>
        <v>80401.392999999924</v>
      </c>
      <c r="DX418" s="279">
        <f t="shared" si="15"/>
        <v>82866.119000000006</v>
      </c>
    </row>
    <row r="419" spans="1:264" s="268" customFormat="1" x14ac:dyDescent="0.25">
      <c r="A419" s="187" t="str">
        <f>IF('1'!$A$1=1,B419,C419)</f>
        <v>Вимоги до інших інституційних одиниць</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177">
        <v>28953.528999999999</v>
      </c>
      <c r="DW419" s="279">
        <f t="shared" si="14"/>
        <v>41839.030000000013</v>
      </c>
      <c r="DX419" s="279">
        <f t="shared" si="15"/>
        <v>-16139.811999999998</v>
      </c>
    </row>
    <row r="420" spans="1:264" s="293" customFormat="1" x14ac:dyDescent="0.25">
      <c r="A420" s="189" t="str">
        <f>IF('1'!$A$1=1,B420,C420)</f>
        <v>Цінні папери</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64">
        <v>48615.38</v>
      </c>
      <c r="DW420" s="281">
        <f t="shared" si="14"/>
        <v>322036.76299999998</v>
      </c>
      <c r="DX420" s="281">
        <f t="shared" si="15"/>
        <v>48201.494000000006</v>
      </c>
      <c r="DY420" s="292"/>
    </row>
    <row r="421" spans="1:264" s="335" customFormat="1" ht="15" customHeight="1" x14ac:dyDescent="0.25">
      <c r="A421" s="187" t="str">
        <f>IF('1'!$A$1=1,B421,C421)</f>
        <v>Боргові цінні папери</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64">
        <v>48615.38</v>
      </c>
      <c r="DW421" s="281">
        <f t="shared" si="14"/>
        <v>322036.76299999998</v>
      </c>
      <c r="DX421" s="281">
        <f t="shared" si="15"/>
        <v>48201.494000000006</v>
      </c>
    </row>
    <row r="422" spans="1:264" s="335" customFormat="1" ht="20.25" customHeight="1" x14ac:dyDescent="0.25">
      <c r="A422" s="243" t="str">
        <f>IF('1'!$A$1=1,B422,C422)</f>
        <v>Довгострокові</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64">
        <v>48615.38</v>
      </c>
      <c r="DW422" s="281">
        <f t="shared" si="14"/>
        <v>322036.76299999998</v>
      </c>
      <c r="DX422" s="281">
        <f t="shared" si="15"/>
        <v>48201.494000000006</v>
      </c>
      <c r="DY422" s="336"/>
    </row>
    <row r="423" spans="1:264" s="323" customFormat="1" x14ac:dyDescent="0.25">
      <c r="A423" s="237" t="str">
        <f>IF('1'!$A$1=1,B423,C423)</f>
        <v>ПОМИЛКИ ТА УПУЩЕННЯ</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1898.2740000000485</v>
      </c>
      <c r="DU423" s="265">
        <v>3333.6909999999625</v>
      </c>
      <c r="DV423" s="265">
        <v>-3835.2690000000148</v>
      </c>
      <c r="DW423" s="282">
        <f t="shared" si="14"/>
        <v>56064.146960645201</v>
      </c>
      <c r="DX423" s="282">
        <f t="shared" si="15"/>
        <v>3724.865999999929</v>
      </c>
      <c r="DY423" s="337"/>
    </row>
    <row r="424" spans="1:264" s="323" customFormat="1" ht="23.25" customHeight="1" x14ac:dyDescent="0.25">
      <c r="A424" s="269" t="str">
        <f>IF('1'!$A$1=1,B424,C424)</f>
        <v>ЗВЕДЕНИЙ БАЛАНС</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72">
        <v>0</v>
      </c>
      <c r="DW424" s="283">
        <f t="shared" si="14"/>
        <v>0</v>
      </c>
      <c r="DX424" s="283">
        <f t="shared" si="15"/>
        <v>0</v>
      </c>
      <c r="DY424" s="337"/>
    </row>
    <row r="425" spans="1:264" s="323" customFormat="1" ht="15" customHeight="1" x14ac:dyDescent="0.25">
      <c r="A425" s="289" t="str">
        <f>IF('1'!$A$1=1,B425,C425)</f>
        <v>* Попередні дані</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292"/>
      <c r="DW425" s="302"/>
      <c r="DX425" s="302"/>
      <c r="DY425" s="336"/>
    </row>
    <row r="426" spans="1:264" s="323" customFormat="1" ht="16.5" customHeight="1" x14ac:dyDescent="0.25">
      <c r="A426" s="338" t="s">
        <v>432</v>
      </c>
      <c r="B426" s="321"/>
      <c r="C426" s="322"/>
      <c r="T426" s="324"/>
      <c r="AL426" s="324"/>
      <c r="AN426" s="335"/>
      <c r="AO426" s="335"/>
      <c r="AP426" s="335"/>
      <c r="AQ426" s="335"/>
      <c r="AR426" s="335"/>
      <c r="AS426" s="335"/>
      <c r="AT426" s="335"/>
      <c r="AU426" s="335"/>
      <c r="AV426" s="335"/>
      <c r="AW426" s="335"/>
      <c r="AX426" s="335"/>
      <c r="AY426" s="335"/>
      <c r="AZ426" s="335"/>
      <c r="BA426" s="335"/>
      <c r="BB426" s="335"/>
      <c r="BC426" s="335"/>
      <c r="BD426" s="335"/>
      <c r="BE426" s="335"/>
      <c r="BF426" s="335"/>
      <c r="BG426" s="335"/>
      <c r="BH426" s="335"/>
      <c r="BI426" s="335"/>
      <c r="BJ426" s="335"/>
      <c r="BK426" s="335"/>
      <c r="BL426" s="335"/>
      <c r="BM426" s="335"/>
      <c r="BN426" s="335"/>
      <c r="BO426" s="335"/>
      <c r="BP426" s="335"/>
      <c r="BQ426" s="335"/>
      <c r="BR426" s="335"/>
      <c r="BS426" s="335"/>
      <c r="BT426" s="335"/>
      <c r="BU426" s="335"/>
      <c r="BV426" s="335"/>
      <c r="BW426" s="335"/>
      <c r="BX426" s="335"/>
      <c r="BY426" s="335"/>
      <c r="BZ426" s="335"/>
      <c r="CA426" s="335"/>
      <c r="CB426" s="335"/>
      <c r="CC426" s="335"/>
      <c r="CD426" s="335"/>
      <c r="CE426" s="335"/>
      <c r="CF426" s="335"/>
      <c r="CG426" s="335"/>
      <c r="CH426" s="335"/>
      <c r="CI426" s="335"/>
      <c r="CJ426" s="335"/>
      <c r="CK426" s="335"/>
      <c r="CL426" s="335"/>
      <c r="CM426" s="335"/>
      <c r="CN426" s="335"/>
      <c r="CO426" s="335"/>
      <c r="CP426" s="335"/>
      <c r="CQ426" s="335"/>
      <c r="CR426" s="335"/>
      <c r="CS426" s="335"/>
      <c r="CT426" s="335"/>
      <c r="CU426" s="335"/>
      <c r="CV426" s="335"/>
      <c r="CW426" s="335"/>
      <c r="CX426" s="335"/>
      <c r="CY426" s="335"/>
      <c r="CZ426" s="335"/>
      <c r="DA426" s="335"/>
      <c r="DB426" s="335"/>
      <c r="DC426" s="335"/>
      <c r="DD426" s="335"/>
      <c r="DE426" s="335"/>
      <c r="DF426" s="335"/>
      <c r="DG426" s="335"/>
      <c r="DH426" s="335"/>
      <c r="DI426" s="335"/>
      <c r="DJ426" s="335"/>
      <c r="DK426" s="335"/>
      <c r="DL426" s="335"/>
      <c r="DM426" s="335"/>
      <c r="DN426" s="335"/>
      <c r="DO426" s="335"/>
      <c r="DP426" s="335"/>
      <c r="DQ426" s="335"/>
      <c r="DR426" s="335"/>
      <c r="DS426" s="335"/>
      <c r="DT426" s="335"/>
      <c r="DU426" s="335"/>
      <c r="DV426" s="335"/>
      <c r="DW426" s="339"/>
      <c r="DX426" s="339"/>
      <c r="DY426" s="337"/>
    </row>
    <row r="427" spans="1:264" s="323" customFormat="1" ht="14.4" x14ac:dyDescent="0.3">
      <c r="A427" s="342" t="s">
        <v>433</v>
      </c>
      <c r="B427" s="343"/>
      <c r="C427" s="343"/>
      <c r="D427" s="343"/>
      <c r="E427" s="343"/>
      <c r="F427" s="343"/>
      <c r="G427" s="343"/>
      <c r="H427" s="343"/>
      <c r="I427" s="343"/>
      <c r="J427" s="343"/>
      <c r="K427" s="343"/>
      <c r="L427" s="343"/>
      <c r="M427" s="343"/>
      <c r="N427" s="343"/>
      <c r="O427" s="343"/>
      <c r="P427" s="343"/>
      <c r="Q427" s="343"/>
      <c r="R427" s="343"/>
      <c r="S427" s="343"/>
      <c r="T427" s="343"/>
      <c r="U427" s="343"/>
      <c r="V427" s="343"/>
      <c r="W427" s="343"/>
      <c r="X427" s="343"/>
      <c r="Y427" s="343"/>
      <c r="Z427" s="343"/>
      <c r="AA427" s="343"/>
      <c r="AB427" s="343"/>
      <c r="AC427" s="343"/>
      <c r="AD427" s="343"/>
      <c r="AE427" s="343"/>
      <c r="AF427" s="343"/>
      <c r="AG427" s="343"/>
      <c r="AH427" s="343"/>
      <c r="AI427" s="343"/>
      <c r="AJ427" s="343"/>
      <c r="AK427" s="343"/>
      <c r="AL427" s="343"/>
      <c r="AM427" s="343"/>
      <c r="AN427" s="343"/>
      <c r="AO427" s="343"/>
      <c r="AP427" s="343"/>
      <c r="AQ427" s="343"/>
      <c r="AR427" s="343"/>
      <c r="AS427" s="343"/>
      <c r="AT427" s="343"/>
      <c r="AU427" s="343"/>
      <c r="AV427" s="343"/>
      <c r="AW427" s="343"/>
      <c r="AX427" s="343"/>
      <c r="AY427" s="343"/>
      <c r="AZ427" s="343"/>
      <c r="BA427" s="343"/>
      <c r="BB427" s="343"/>
      <c r="BC427" s="343"/>
      <c r="BD427" s="343"/>
      <c r="BE427" s="343"/>
      <c r="BF427" s="343"/>
      <c r="BG427" s="343"/>
      <c r="BH427" s="343"/>
      <c r="BI427" s="343"/>
      <c r="BJ427" s="343"/>
      <c r="BK427" s="343"/>
      <c r="BL427" s="343"/>
      <c r="BM427" s="343"/>
      <c r="BN427" s="343"/>
      <c r="BO427" s="343"/>
      <c r="BP427" s="343"/>
      <c r="BQ427" s="343"/>
      <c r="BR427" s="343"/>
      <c r="BS427" s="343"/>
      <c r="BT427" s="343"/>
      <c r="BU427" s="343"/>
      <c r="BV427" s="343"/>
      <c r="BW427" s="343"/>
      <c r="BX427" s="343"/>
      <c r="BY427" s="343"/>
      <c r="BZ427" s="343"/>
      <c r="CA427" s="343"/>
      <c r="CB427" s="343"/>
      <c r="CC427" s="343"/>
      <c r="CD427" s="343"/>
      <c r="CE427" s="343"/>
      <c r="CF427" s="343"/>
      <c r="CG427" s="343"/>
      <c r="CH427" s="343"/>
      <c r="CI427" s="343"/>
      <c r="CJ427" s="343"/>
      <c r="CK427" s="343"/>
      <c r="CL427" s="343"/>
      <c r="CM427" s="343"/>
      <c r="CN427" s="343"/>
      <c r="CO427" s="343"/>
      <c r="CP427" s="343"/>
      <c r="CQ427" s="343"/>
      <c r="CR427" s="343"/>
      <c r="CS427" s="343"/>
      <c r="CT427" s="343"/>
      <c r="CU427" s="343"/>
      <c r="CV427" s="343"/>
      <c r="CW427" s="343"/>
      <c r="CX427" s="343"/>
      <c r="CY427" s="343"/>
      <c r="CZ427" s="343"/>
      <c r="DA427" s="343"/>
      <c r="DB427" s="343"/>
      <c r="DC427" s="343"/>
      <c r="DD427" s="343"/>
      <c r="DE427" s="343"/>
      <c r="DF427" s="343"/>
      <c r="DG427" s="343"/>
      <c r="DH427" s="343"/>
      <c r="DI427" s="343"/>
      <c r="DJ427" s="343"/>
      <c r="DK427" s="343"/>
      <c r="DL427" s="343"/>
      <c r="DM427" s="343"/>
      <c r="DN427" s="343"/>
      <c r="DO427" s="343"/>
      <c r="DP427" s="343"/>
      <c r="DQ427" s="343"/>
      <c r="DR427" s="343"/>
      <c r="DS427" s="343"/>
      <c r="DT427" s="343"/>
      <c r="DU427" s="343"/>
      <c r="DV427" s="343"/>
      <c r="DW427" s="343"/>
      <c r="DX427" s="343"/>
      <c r="DY427" s="340"/>
      <c r="DZ427" s="340"/>
      <c r="EA427" s="340"/>
      <c r="EB427" s="340"/>
      <c r="EC427" s="340"/>
      <c r="ED427" s="340"/>
      <c r="EE427" s="340"/>
      <c r="EF427" s="340"/>
      <c r="EG427" s="340"/>
      <c r="EH427" s="340"/>
      <c r="EI427" s="340"/>
      <c r="EJ427" s="340"/>
      <c r="EK427" s="340"/>
      <c r="EL427" s="340"/>
      <c r="EM427" s="340"/>
      <c r="EN427" s="340"/>
      <c r="EO427" s="340"/>
      <c r="EP427" s="340"/>
      <c r="EQ427" s="340"/>
      <c r="ER427" s="340"/>
      <c r="ES427" s="340"/>
      <c r="ET427" s="340"/>
      <c r="EU427" s="340"/>
      <c r="EV427" s="340"/>
      <c r="EW427" s="340"/>
      <c r="EX427" s="340"/>
      <c r="EY427" s="340"/>
      <c r="EZ427" s="340"/>
      <c r="FA427" s="340"/>
      <c r="FB427" s="340"/>
      <c r="FC427" s="340"/>
      <c r="FD427" s="340"/>
      <c r="FE427" s="340"/>
      <c r="FF427" s="340"/>
      <c r="FG427" s="340"/>
      <c r="FH427" s="340"/>
      <c r="FI427" s="340"/>
      <c r="FJ427" s="340"/>
      <c r="FK427" s="340"/>
      <c r="FL427" s="340"/>
      <c r="FM427" s="340"/>
      <c r="FN427" s="340"/>
      <c r="FO427" s="340"/>
      <c r="FP427" s="340"/>
      <c r="FQ427" s="340"/>
      <c r="FR427" s="340"/>
      <c r="FS427" s="340"/>
      <c r="FT427" s="340"/>
      <c r="FU427" s="340"/>
      <c r="FV427" s="340"/>
      <c r="FW427" s="340"/>
      <c r="FX427" s="340"/>
      <c r="FY427" s="340"/>
      <c r="FZ427" s="340"/>
      <c r="GA427" s="340"/>
      <c r="GB427" s="340"/>
      <c r="GC427" s="340"/>
      <c r="GD427" s="340"/>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0"/>
      <c r="HE427" s="340"/>
      <c r="HF427" s="340"/>
      <c r="HG427" s="340"/>
      <c r="HH427" s="340"/>
      <c r="HI427" s="340"/>
      <c r="HJ427" s="340"/>
      <c r="HK427" s="340"/>
      <c r="HL427" s="340"/>
      <c r="HM427" s="340"/>
      <c r="HN427" s="340"/>
      <c r="HO427" s="340"/>
      <c r="HP427" s="340"/>
      <c r="HQ427" s="340"/>
      <c r="HR427" s="340"/>
      <c r="HS427" s="340"/>
      <c r="HT427" s="340"/>
      <c r="HU427" s="340"/>
      <c r="HV427" s="340"/>
      <c r="HW427" s="340"/>
      <c r="HX427" s="340"/>
      <c r="HY427" s="340"/>
      <c r="HZ427" s="340"/>
      <c r="IA427" s="340"/>
      <c r="IB427" s="340"/>
      <c r="IC427" s="340"/>
      <c r="ID427" s="340"/>
      <c r="IE427" s="340"/>
      <c r="IF427" s="340"/>
      <c r="IG427" s="340"/>
      <c r="IH427" s="340"/>
      <c r="II427" s="340"/>
      <c r="IJ427" s="340"/>
      <c r="IK427" s="340"/>
      <c r="IL427" s="340"/>
      <c r="IM427" s="340"/>
      <c r="IN427" s="340"/>
      <c r="IO427" s="340"/>
      <c r="IP427" s="340"/>
      <c r="IQ427" s="340"/>
      <c r="IR427" s="340"/>
      <c r="IS427" s="340"/>
      <c r="IT427" s="340"/>
      <c r="IU427" s="340"/>
      <c r="IV427" s="340"/>
      <c r="IW427" s="340"/>
      <c r="IX427" s="340"/>
      <c r="IY427" s="340"/>
      <c r="IZ427" s="340"/>
      <c r="JA427" s="340"/>
      <c r="JB427" s="340"/>
      <c r="JC427" s="341"/>
      <c r="JD427" s="341"/>
    </row>
    <row r="428" spans="1:264" s="323" customFormat="1" ht="33" customHeight="1" x14ac:dyDescent="0.3">
      <c r="A428" s="342" t="s">
        <v>456</v>
      </c>
      <c r="B428" s="343"/>
      <c r="C428" s="343"/>
      <c r="D428" s="343"/>
      <c r="E428" s="343"/>
      <c r="F428" s="343"/>
      <c r="G428" s="343"/>
      <c r="H428" s="343"/>
      <c r="I428" s="343"/>
      <c r="J428" s="343"/>
      <c r="K428" s="343"/>
      <c r="L428" s="343"/>
      <c r="M428" s="343"/>
      <c r="N428" s="343"/>
      <c r="O428" s="343"/>
      <c r="P428" s="343"/>
      <c r="Q428" s="343"/>
      <c r="R428" s="343"/>
      <c r="S428" s="343"/>
      <c r="T428" s="343"/>
      <c r="U428" s="343"/>
      <c r="V428" s="343"/>
      <c r="W428" s="343"/>
      <c r="X428" s="343"/>
      <c r="Y428" s="343"/>
      <c r="Z428" s="343"/>
      <c r="AA428" s="343"/>
      <c r="AB428" s="343"/>
      <c r="AC428" s="343"/>
      <c r="AD428" s="343"/>
      <c r="AE428" s="343"/>
      <c r="AF428" s="343"/>
      <c r="AG428" s="343"/>
      <c r="AH428" s="343"/>
      <c r="AI428" s="343"/>
      <c r="AJ428" s="343"/>
      <c r="AK428" s="343"/>
      <c r="AL428" s="343"/>
      <c r="AM428" s="343"/>
      <c r="AN428" s="343"/>
      <c r="AO428" s="343"/>
      <c r="AP428" s="343"/>
      <c r="AQ428" s="343"/>
      <c r="AR428" s="343"/>
      <c r="AS428" s="343"/>
      <c r="AT428" s="343"/>
      <c r="AU428" s="343"/>
      <c r="AV428" s="343"/>
      <c r="AW428" s="343"/>
      <c r="AX428" s="343"/>
      <c r="AY428" s="343"/>
      <c r="AZ428" s="343"/>
      <c r="BA428" s="343"/>
      <c r="BB428" s="343"/>
      <c r="BC428" s="343"/>
      <c r="BD428" s="343"/>
      <c r="BE428" s="343"/>
      <c r="BF428" s="343"/>
      <c r="BG428" s="343"/>
      <c r="BH428" s="343"/>
      <c r="BI428" s="343"/>
      <c r="BJ428" s="343"/>
      <c r="BK428" s="343"/>
      <c r="BL428" s="343"/>
      <c r="BM428" s="343"/>
      <c r="BN428" s="343"/>
      <c r="BO428" s="343"/>
      <c r="BP428" s="343"/>
      <c r="BQ428" s="343"/>
      <c r="BR428" s="343"/>
      <c r="BS428" s="343"/>
      <c r="BT428" s="343"/>
      <c r="BU428" s="343"/>
      <c r="BV428" s="343"/>
      <c r="BW428" s="343"/>
      <c r="BX428" s="343"/>
      <c r="BY428" s="343"/>
      <c r="BZ428" s="343"/>
      <c r="CA428" s="343"/>
      <c r="CB428" s="343"/>
      <c r="CC428" s="343"/>
      <c r="CD428" s="343"/>
      <c r="CE428" s="343"/>
      <c r="CF428" s="343"/>
      <c r="CG428" s="343"/>
      <c r="CH428" s="343"/>
      <c r="CI428" s="343"/>
      <c r="CJ428" s="343"/>
      <c r="CK428" s="343"/>
      <c r="CL428" s="343"/>
      <c r="CM428" s="343"/>
      <c r="CN428" s="343"/>
      <c r="CO428" s="343"/>
      <c r="CP428" s="343"/>
      <c r="CQ428" s="343"/>
      <c r="CR428" s="343"/>
      <c r="CS428" s="343"/>
      <c r="CT428" s="343"/>
      <c r="CU428" s="343"/>
      <c r="CV428" s="343"/>
      <c r="CW428" s="343"/>
      <c r="CX428" s="343"/>
      <c r="CY428" s="343"/>
      <c r="CZ428" s="343"/>
      <c r="DA428" s="343"/>
      <c r="DB428" s="343"/>
      <c r="DC428" s="343"/>
      <c r="DD428" s="343"/>
      <c r="DE428" s="343"/>
      <c r="DF428" s="343"/>
      <c r="DG428" s="343"/>
      <c r="DH428" s="343"/>
      <c r="DI428" s="343"/>
      <c r="DJ428" s="343"/>
      <c r="DK428" s="343"/>
      <c r="DL428" s="343"/>
      <c r="DM428" s="343"/>
      <c r="DN428" s="343"/>
      <c r="DO428" s="343"/>
      <c r="DP428" s="343"/>
      <c r="DQ428" s="343"/>
      <c r="DR428" s="343"/>
      <c r="DS428" s="343"/>
      <c r="DT428" s="343"/>
      <c r="DU428" s="343"/>
      <c r="DV428" s="343"/>
      <c r="DW428" s="343"/>
      <c r="DX428" s="343"/>
      <c r="DY428" s="325"/>
      <c r="DZ428" s="325"/>
      <c r="EA428" s="325"/>
      <c r="EB428" s="325"/>
      <c r="EC428" s="325"/>
      <c r="ED428" s="325"/>
      <c r="EE428" s="325"/>
      <c r="EF428" s="325"/>
      <c r="EG428" s="325"/>
      <c r="EH428" s="325"/>
      <c r="EI428" s="325"/>
      <c r="EJ428" s="325"/>
      <c r="EK428" s="325"/>
      <c r="EL428" s="325"/>
      <c r="EM428" s="325"/>
      <c r="EN428" s="325"/>
      <c r="EO428" s="325"/>
      <c r="EP428" s="325"/>
      <c r="EQ428" s="325"/>
      <c r="ER428" s="325"/>
      <c r="ES428" s="325"/>
      <c r="ET428" s="325"/>
      <c r="EU428" s="325"/>
      <c r="EV428" s="325"/>
      <c r="EW428" s="325"/>
      <c r="EX428" s="325"/>
      <c r="EY428" s="325"/>
      <c r="EZ428" s="325"/>
      <c r="FA428" s="325"/>
      <c r="FB428" s="325"/>
      <c r="FC428" s="325"/>
      <c r="FD428" s="325"/>
      <c r="FE428" s="325"/>
      <c r="FF428" s="325"/>
      <c r="FG428" s="325"/>
      <c r="FH428" s="325"/>
      <c r="FI428" s="325"/>
      <c r="FJ428" s="325"/>
      <c r="FK428" s="325"/>
      <c r="FL428" s="325"/>
      <c r="FM428" s="325"/>
      <c r="FN428" s="325"/>
      <c r="FO428" s="325"/>
      <c r="FP428" s="325"/>
      <c r="FQ428" s="325"/>
      <c r="FR428" s="325"/>
      <c r="FS428" s="325"/>
      <c r="FT428" s="325"/>
      <c r="FU428" s="325"/>
      <c r="FV428" s="325"/>
      <c r="FW428" s="325"/>
      <c r="FX428" s="325"/>
      <c r="FY428" s="325"/>
      <c r="FZ428" s="325"/>
      <c r="GA428" s="325"/>
      <c r="GB428" s="325"/>
      <c r="GC428" s="325"/>
      <c r="GD428" s="325"/>
      <c r="GE428" s="325"/>
      <c r="GF428" s="325"/>
      <c r="GG428" s="325"/>
      <c r="GH428" s="325"/>
      <c r="GI428" s="325"/>
      <c r="GJ428" s="325"/>
      <c r="GK428" s="325"/>
      <c r="GL428" s="325"/>
      <c r="GM428" s="325"/>
      <c r="GN428" s="325"/>
      <c r="GO428" s="325"/>
      <c r="GP428" s="325"/>
      <c r="GQ428" s="325"/>
      <c r="GR428" s="325"/>
      <c r="GS428" s="325"/>
      <c r="GT428" s="325"/>
      <c r="GU428" s="325"/>
      <c r="GV428" s="325"/>
      <c r="GW428" s="325"/>
      <c r="GX428" s="325"/>
      <c r="GY428" s="325"/>
      <c r="GZ428" s="325"/>
      <c r="HA428" s="325"/>
      <c r="HB428" s="325"/>
      <c r="HC428" s="325"/>
      <c r="HD428" s="325"/>
      <c r="HE428" s="325"/>
      <c r="HF428" s="325"/>
      <c r="HG428" s="325"/>
      <c r="HH428" s="325"/>
      <c r="HI428" s="325"/>
      <c r="HJ428" s="325"/>
      <c r="HK428" s="325"/>
      <c r="HL428" s="325"/>
      <c r="HM428" s="325"/>
      <c r="HN428" s="325"/>
      <c r="HO428" s="325"/>
      <c r="HP428" s="325"/>
      <c r="HQ428" s="325"/>
      <c r="HR428" s="325"/>
      <c r="HS428" s="325"/>
      <c r="HT428" s="325"/>
      <c r="HU428" s="325"/>
      <c r="HV428" s="325"/>
      <c r="HW428" s="325"/>
      <c r="HX428" s="325"/>
      <c r="HY428" s="325"/>
      <c r="HZ428" s="325"/>
      <c r="IA428" s="325"/>
      <c r="IB428" s="325"/>
      <c r="IC428" s="325"/>
      <c r="ID428" s="325"/>
      <c r="IE428" s="325"/>
      <c r="IF428" s="325"/>
      <c r="IG428" s="325"/>
      <c r="IH428" s="325"/>
      <c r="II428" s="325"/>
      <c r="IJ428" s="325"/>
      <c r="IK428" s="325"/>
      <c r="IL428" s="325"/>
      <c r="IM428" s="325"/>
      <c r="IN428" s="325"/>
      <c r="IO428" s="325"/>
      <c r="IP428" s="325"/>
      <c r="IQ428" s="325"/>
      <c r="IR428" s="325"/>
      <c r="IS428" s="325"/>
      <c r="IT428" s="325"/>
      <c r="IU428" s="325"/>
      <c r="IV428" s="325"/>
      <c r="IW428" s="325"/>
      <c r="IX428" s="325"/>
      <c r="IY428" s="325"/>
      <c r="IZ428" s="325"/>
      <c r="JA428" s="325"/>
      <c r="JB428" s="325"/>
      <c r="JC428" s="341"/>
      <c r="JD428" s="341"/>
    </row>
    <row r="429" spans="1:264" s="323" customFormat="1" ht="17.25" customHeight="1" x14ac:dyDescent="0.3">
      <c r="A429" s="342" t="s">
        <v>434</v>
      </c>
      <c r="B429" s="343"/>
      <c r="C429" s="343"/>
      <c r="D429" s="343"/>
      <c r="E429" s="343"/>
      <c r="F429" s="343"/>
      <c r="G429" s="343"/>
      <c r="H429" s="343"/>
      <c r="I429" s="343"/>
      <c r="J429" s="343"/>
      <c r="K429" s="343"/>
      <c r="L429" s="343"/>
      <c r="M429" s="343"/>
      <c r="N429" s="343"/>
      <c r="O429" s="343"/>
      <c r="P429" s="343"/>
      <c r="Q429" s="343"/>
      <c r="R429" s="343"/>
      <c r="S429" s="343"/>
      <c r="T429" s="343"/>
      <c r="U429" s="343"/>
      <c r="V429" s="343"/>
      <c r="W429" s="343"/>
      <c r="X429" s="343"/>
      <c r="Y429" s="343"/>
      <c r="Z429" s="343"/>
      <c r="AA429" s="343"/>
      <c r="AB429" s="343"/>
      <c r="AC429" s="343"/>
      <c r="AD429" s="343"/>
      <c r="AE429" s="343"/>
      <c r="AF429" s="343"/>
      <c r="AG429" s="343"/>
      <c r="AH429" s="343"/>
      <c r="AI429" s="343"/>
      <c r="AJ429" s="343"/>
      <c r="AK429" s="343"/>
      <c r="AL429" s="343"/>
      <c r="AM429" s="343"/>
      <c r="AN429" s="343"/>
      <c r="AO429" s="343"/>
      <c r="AP429" s="343"/>
      <c r="AQ429" s="343"/>
      <c r="AR429" s="343"/>
      <c r="AS429" s="343"/>
      <c r="AT429" s="343"/>
      <c r="AU429" s="343"/>
      <c r="AV429" s="343"/>
      <c r="AW429" s="343"/>
      <c r="AX429" s="343"/>
      <c r="AY429" s="343"/>
      <c r="AZ429" s="343"/>
      <c r="BA429" s="343"/>
      <c r="BB429" s="343"/>
      <c r="BC429" s="343"/>
      <c r="BD429" s="343"/>
      <c r="BE429" s="343"/>
      <c r="BF429" s="343"/>
      <c r="BG429" s="343"/>
      <c r="BH429" s="343"/>
      <c r="BI429" s="343"/>
      <c r="BJ429" s="343"/>
      <c r="BK429" s="343"/>
      <c r="BL429" s="343"/>
      <c r="BM429" s="343"/>
      <c r="BN429" s="343"/>
      <c r="BO429" s="343"/>
      <c r="BP429" s="343"/>
      <c r="BQ429" s="343"/>
      <c r="BR429" s="343"/>
      <c r="BS429" s="343"/>
      <c r="BT429" s="343"/>
      <c r="BU429" s="343"/>
      <c r="BV429" s="343"/>
      <c r="BW429" s="343"/>
      <c r="BX429" s="343"/>
      <c r="BY429" s="343"/>
      <c r="BZ429" s="343"/>
      <c r="CA429" s="343"/>
      <c r="CB429" s="343"/>
      <c r="CC429" s="343"/>
      <c r="CD429" s="343"/>
      <c r="CE429" s="343"/>
      <c r="CF429" s="343"/>
      <c r="CG429" s="343"/>
      <c r="CH429" s="343"/>
      <c r="CI429" s="343"/>
      <c r="CJ429" s="343"/>
      <c r="CK429" s="343"/>
      <c r="CL429" s="343"/>
      <c r="CM429" s="343"/>
      <c r="CN429" s="343"/>
      <c r="CO429" s="343"/>
      <c r="CP429" s="343"/>
      <c r="CQ429" s="343"/>
      <c r="CR429" s="343"/>
      <c r="CS429" s="343"/>
      <c r="CT429" s="343"/>
      <c r="CU429" s="343"/>
      <c r="CV429" s="343"/>
      <c r="CW429" s="343"/>
      <c r="CX429" s="343"/>
      <c r="CY429" s="343"/>
      <c r="CZ429" s="343"/>
      <c r="DA429" s="343"/>
      <c r="DB429" s="343"/>
      <c r="DC429" s="343"/>
      <c r="DD429" s="343"/>
      <c r="DE429" s="343"/>
      <c r="DF429" s="343"/>
      <c r="DG429" s="343"/>
      <c r="DH429" s="343"/>
      <c r="DI429" s="343"/>
      <c r="DJ429" s="343"/>
      <c r="DK429" s="343"/>
      <c r="DL429" s="343"/>
      <c r="DM429" s="343"/>
      <c r="DN429" s="343"/>
      <c r="DO429" s="343"/>
      <c r="DP429" s="343"/>
      <c r="DQ429" s="343"/>
      <c r="DR429" s="343"/>
      <c r="DS429" s="343"/>
      <c r="DT429" s="343"/>
      <c r="DU429" s="343"/>
      <c r="DV429" s="343"/>
      <c r="DW429" s="343"/>
      <c r="DX429" s="343"/>
      <c r="DY429" s="340"/>
      <c r="DZ429" s="340"/>
      <c r="EA429" s="340"/>
      <c r="EB429" s="340"/>
      <c r="EC429" s="340"/>
      <c r="ED429" s="340"/>
      <c r="EE429" s="340"/>
      <c r="EF429" s="340"/>
      <c r="EG429" s="340"/>
      <c r="EH429" s="340"/>
      <c r="EI429" s="340"/>
      <c r="EJ429" s="340"/>
      <c r="EK429" s="340"/>
      <c r="EL429" s="340"/>
      <c r="EM429" s="340"/>
      <c r="EN429" s="340"/>
      <c r="EO429" s="340"/>
      <c r="EP429" s="340"/>
      <c r="EQ429" s="340"/>
      <c r="ER429" s="340"/>
      <c r="ES429" s="340"/>
      <c r="ET429" s="340"/>
      <c r="EU429" s="340"/>
      <c r="EV429" s="340"/>
      <c r="EW429" s="340"/>
      <c r="EX429" s="340"/>
      <c r="EY429" s="340"/>
      <c r="EZ429" s="340"/>
      <c r="FA429" s="340"/>
      <c r="FB429" s="340"/>
      <c r="FC429" s="340"/>
      <c r="FD429" s="340"/>
      <c r="FE429" s="340"/>
      <c r="FF429" s="340"/>
      <c r="FG429" s="340"/>
      <c r="FH429" s="340"/>
      <c r="FI429" s="340"/>
      <c r="FJ429" s="340"/>
      <c r="FK429" s="340"/>
      <c r="FL429" s="340"/>
      <c r="FM429" s="340"/>
      <c r="FN429" s="340"/>
      <c r="FO429" s="340"/>
      <c r="FP429" s="340"/>
      <c r="FQ429" s="340"/>
      <c r="FR429" s="340"/>
      <c r="FS429" s="340"/>
      <c r="FT429" s="340"/>
      <c r="FU429" s="340"/>
      <c r="FV429" s="340"/>
      <c r="FW429" s="340"/>
      <c r="FX429" s="340"/>
      <c r="FY429" s="340"/>
      <c r="FZ429" s="340"/>
      <c r="GA429" s="340"/>
      <c r="GB429" s="340"/>
      <c r="GC429" s="340"/>
      <c r="GD429" s="340"/>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0"/>
      <c r="HE429" s="340"/>
      <c r="HF429" s="340"/>
      <c r="HG429" s="340"/>
      <c r="HH429" s="340"/>
      <c r="HI429" s="340"/>
      <c r="HJ429" s="340"/>
      <c r="HK429" s="340"/>
      <c r="HL429" s="340"/>
      <c r="HM429" s="340"/>
      <c r="HN429" s="340"/>
      <c r="HO429" s="340"/>
      <c r="HP429" s="340"/>
      <c r="HQ429" s="340"/>
      <c r="HR429" s="340"/>
      <c r="HS429" s="340"/>
      <c r="HT429" s="340"/>
      <c r="HU429" s="340"/>
      <c r="HV429" s="340"/>
      <c r="HW429" s="340"/>
      <c r="HX429" s="340"/>
      <c r="HY429" s="340"/>
      <c r="HZ429" s="340"/>
      <c r="IA429" s="340"/>
      <c r="IB429" s="340"/>
      <c r="IC429" s="340"/>
      <c r="ID429" s="340"/>
      <c r="IE429" s="340"/>
      <c r="IF429" s="340"/>
      <c r="IG429" s="340"/>
      <c r="IH429" s="340"/>
      <c r="II429" s="340"/>
      <c r="IJ429" s="340"/>
      <c r="IK429" s="340"/>
      <c r="IL429" s="340"/>
      <c r="IM429" s="340"/>
      <c r="IN429" s="340"/>
      <c r="IO429" s="340"/>
      <c r="IP429" s="340"/>
      <c r="IQ429" s="340"/>
      <c r="IR429" s="340"/>
      <c r="IS429" s="340"/>
      <c r="IT429" s="340"/>
      <c r="IU429" s="340"/>
      <c r="IV429" s="340"/>
      <c r="IW429" s="340"/>
      <c r="IX429" s="340"/>
      <c r="IY429" s="340"/>
      <c r="IZ429" s="340"/>
      <c r="JA429" s="340"/>
      <c r="JB429" s="340"/>
      <c r="JC429" s="341"/>
      <c r="JD429" s="341"/>
    </row>
    <row r="430" spans="1:264" s="323" customFormat="1" ht="17.25" customHeight="1" x14ac:dyDescent="0.3">
      <c r="A430" s="342" t="s">
        <v>457</v>
      </c>
      <c r="B430" s="343"/>
      <c r="C430" s="343"/>
      <c r="D430" s="343"/>
      <c r="E430" s="343"/>
      <c r="F430" s="343"/>
      <c r="G430" s="343"/>
      <c r="H430" s="343"/>
      <c r="I430" s="343"/>
      <c r="J430" s="343"/>
      <c r="K430" s="343"/>
      <c r="L430" s="343"/>
      <c r="M430" s="343"/>
      <c r="N430" s="343"/>
      <c r="O430" s="343"/>
      <c r="P430" s="343"/>
      <c r="Q430" s="343"/>
      <c r="R430" s="343"/>
      <c r="S430" s="343"/>
      <c r="T430" s="343"/>
      <c r="U430" s="343"/>
      <c r="V430" s="343"/>
      <c r="W430" s="343"/>
      <c r="X430" s="343"/>
      <c r="Y430" s="343"/>
      <c r="Z430" s="343"/>
      <c r="AA430" s="343"/>
      <c r="AB430" s="343"/>
      <c r="AC430" s="343"/>
      <c r="AD430" s="343"/>
      <c r="AE430" s="343"/>
      <c r="AF430" s="343"/>
      <c r="AG430" s="343"/>
      <c r="AH430" s="343"/>
      <c r="AI430" s="343"/>
      <c r="AJ430" s="343"/>
      <c r="AK430" s="343"/>
      <c r="AL430" s="343"/>
      <c r="AM430" s="343"/>
      <c r="AN430" s="343"/>
      <c r="AO430" s="343"/>
      <c r="AP430" s="343"/>
      <c r="AQ430" s="343"/>
      <c r="AR430" s="343"/>
      <c r="AS430" s="343"/>
      <c r="AT430" s="343"/>
      <c r="AU430" s="343"/>
      <c r="AV430" s="343"/>
      <c r="AW430" s="343"/>
      <c r="AX430" s="343"/>
      <c r="AY430" s="343"/>
      <c r="AZ430" s="343"/>
      <c r="BA430" s="343"/>
      <c r="BB430" s="343"/>
      <c r="BC430" s="343"/>
      <c r="BD430" s="343"/>
      <c r="BE430" s="343"/>
      <c r="BF430" s="343"/>
      <c r="BG430" s="343"/>
      <c r="BH430" s="343"/>
      <c r="BI430" s="343"/>
      <c r="BJ430" s="343"/>
      <c r="BK430" s="343"/>
      <c r="BL430" s="343"/>
      <c r="BM430" s="343"/>
      <c r="BN430" s="343"/>
      <c r="BO430" s="343"/>
      <c r="BP430" s="343"/>
      <c r="BQ430" s="343"/>
      <c r="BR430" s="343"/>
      <c r="BS430" s="343"/>
      <c r="BT430" s="343"/>
      <c r="BU430" s="343"/>
      <c r="BV430" s="343"/>
      <c r="BW430" s="343"/>
      <c r="BX430" s="343"/>
      <c r="BY430" s="343"/>
      <c r="BZ430" s="343"/>
      <c r="CA430" s="343"/>
      <c r="CB430" s="343"/>
      <c r="CC430" s="343"/>
      <c r="CD430" s="343"/>
      <c r="CE430" s="343"/>
      <c r="CF430" s="343"/>
      <c r="CG430" s="343"/>
      <c r="CH430" s="343"/>
      <c r="CI430" s="343"/>
      <c r="CJ430" s="343"/>
      <c r="CK430" s="343"/>
      <c r="CL430" s="343"/>
      <c r="CM430" s="343"/>
      <c r="CN430" s="343"/>
      <c r="CO430" s="343"/>
      <c r="CP430" s="343"/>
      <c r="CQ430" s="343"/>
      <c r="CR430" s="343"/>
      <c r="CS430" s="343"/>
      <c r="CT430" s="343"/>
      <c r="CU430" s="343"/>
      <c r="CV430" s="343"/>
      <c r="CW430" s="343"/>
      <c r="CX430" s="343"/>
      <c r="CY430" s="343"/>
      <c r="CZ430" s="343"/>
      <c r="DA430" s="343"/>
      <c r="DB430" s="343"/>
      <c r="DC430" s="343"/>
      <c r="DD430" s="343"/>
      <c r="DE430" s="343"/>
      <c r="DF430" s="343"/>
      <c r="DG430" s="343"/>
      <c r="DH430" s="343"/>
      <c r="DI430" s="343"/>
      <c r="DJ430" s="343"/>
      <c r="DK430" s="343"/>
      <c r="DL430" s="343"/>
      <c r="DM430" s="343"/>
      <c r="DN430" s="343"/>
      <c r="DO430" s="343"/>
      <c r="DP430" s="343"/>
      <c r="DQ430" s="343"/>
      <c r="DR430" s="343"/>
      <c r="DS430" s="343"/>
      <c r="DT430" s="343"/>
      <c r="DU430" s="343"/>
      <c r="DV430" s="343"/>
      <c r="DW430" s="343"/>
      <c r="DX430" s="343"/>
      <c r="DY430" s="325"/>
      <c r="DZ430" s="325"/>
      <c r="EA430" s="325"/>
      <c r="EB430" s="325"/>
      <c r="EC430" s="325"/>
      <c r="ED430" s="325"/>
      <c r="EE430" s="325"/>
      <c r="EF430" s="325"/>
      <c r="EG430" s="325"/>
      <c r="EH430" s="325"/>
      <c r="EI430" s="325"/>
      <c r="EJ430" s="325"/>
      <c r="EK430" s="325"/>
      <c r="EL430" s="325"/>
      <c r="EM430" s="325"/>
      <c r="EN430" s="325"/>
      <c r="EO430" s="325"/>
      <c r="EP430" s="325"/>
      <c r="EQ430" s="325"/>
      <c r="ER430" s="325"/>
      <c r="ES430" s="325"/>
      <c r="ET430" s="325"/>
      <c r="EU430" s="325"/>
      <c r="EV430" s="325"/>
      <c r="EW430" s="325"/>
      <c r="EX430" s="325"/>
      <c r="EY430" s="325"/>
      <c r="EZ430" s="325"/>
      <c r="FA430" s="325"/>
      <c r="FB430" s="325"/>
      <c r="FC430" s="325"/>
      <c r="FD430" s="325"/>
      <c r="FE430" s="325"/>
      <c r="FF430" s="325"/>
      <c r="FG430" s="325"/>
      <c r="FH430" s="325"/>
      <c r="FI430" s="325"/>
      <c r="FJ430" s="325"/>
      <c r="FK430" s="325"/>
      <c r="FL430" s="325"/>
      <c r="FM430" s="325"/>
      <c r="FN430" s="325"/>
      <c r="FO430" s="325"/>
      <c r="FP430" s="325"/>
      <c r="FQ430" s="325"/>
      <c r="FR430" s="325"/>
      <c r="FS430" s="325"/>
      <c r="FT430" s="325"/>
      <c r="FU430" s="325"/>
      <c r="FV430" s="325"/>
      <c r="FW430" s="325"/>
      <c r="FX430" s="325"/>
      <c r="FY430" s="325"/>
      <c r="FZ430" s="325"/>
      <c r="GA430" s="325"/>
      <c r="GB430" s="325"/>
      <c r="GC430" s="325"/>
      <c r="GD430" s="325"/>
      <c r="GE430" s="325"/>
      <c r="GF430" s="325"/>
      <c r="GG430" s="325"/>
      <c r="GH430" s="325"/>
      <c r="GI430" s="325"/>
      <c r="GJ430" s="325"/>
      <c r="GK430" s="325"/>
      <c r="GL430" s="325"/>
      <c r="GM430" s="325"/>
      <c r="GN430" s="325"/>
      <c r="GO430" s="325"/>
      <c r="GP430" s="325"/>
      <c r="GQ430" s="325"/>
      <c r="GR430" s="325"/>
      <c r="GS430" s="325"/>
      <c r="GT430" s="325"/>
      <c r="GU430" s="325"/>
      <c r="GV430" s="325"/>
      <c r="GW430" s="325"/>
      <c r="GX430" s="325"/>
      <c r="GY430" s="325"/>
      <c r="GZ430" s="325"/>
      <c r="HA430" s="325"/>
      <c r="HB430" s="325"/>
      <c r="HC430" s="325"/>
      <c r="HD430" s="325"/>
      <c r="HE430" s="325"/>
      <c r="HF430" s="325"/>
      <c r="HG430" s="325"/>
      <c r="HH430" s="325"/>
      <c r="HI430" s="325"/>
      <c r="HJ430" s="325"/>
      <c r="HK430" s="325"/>
      <c r="HL430" s="325"/>
      <c r="HM430" s="325"/>
      <c r="HN430" s="325"/>
      <c r="HO430" s="325"/>
      <c r="HP430" s="325"/>
      <c r="HQ430" s="325"/>
      <c r="HR430" s="325"/>
      <c r="HS430" s="325"/>
      <c r="HT430" s="325"/>
      <c r="HU430" s="325"/>
      <c r="HV430" s="325"/>
      <c r="HW430" s="325"/>
      <c r="HX430" s="325"/>
      <c r="HY430" s="325"/>
      <c r="HZ430" s="325"/>
      <c r="IA430" s="325"/>
      <c r="IB430" s="325"/>
      <c r="IC430" s="325"/>
      <c r="ID430" s="325"/>
      <c r="IE430" s="325"/>
      <c r="IF430" s="325"/>
      <c r="IG430" s="325"/>
      <c r="IH430" s="325"/>
      <c r="II430" s="325"/>
      <c r="IJ430" s="325"/>
      <c r="IK430" s="325"/>
      <c r="IL430" s="325"/>
      <c r="IM430" s="325"/>
      <c r="IN430" s="325"/>
      <c r="IO430" s="325"/>
      <c r="IP430" s="325"/>
      <c r="IQ430" s="325"/>
      <c r="IR430" s="325"/>
      <c r="IS430" s="325"/>
      <c r="IT430" s="325"/>
      <c r="IU430" s="325"/>
      <c r="IV430" s="325"/>
      <c r="IW430" s="325"/>
      <c r="IX430" s="325"/>
      <c r="IY430" s="325"/>
      <c r="IZ430" s="325"/>
      <c r="JA430" s="325"/>
      <c r="JB430" s="325"/>
      <c r="JC430" s="341"/>
      <c r="JD430" s="341"/>
    </row>
  </sheetData>
  <mergeCells count="4">
    <mergeCell ref="A427:DX427"/>
    <mergeCell ref="A428:DX428"/>
    <mergeCell ref="A429:DX429"/>
    <mergeCell ref="A430:DX430"/>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2025-04-30T12:33:22Z</cp:lastPrinted>
  <dcterms:created xsi:type="dcterms:W3CDTF">2024-03-28T13:05:02Z</dcterms:created>
  <dcterms:modified xsi:type="dcterms:W3CDTF">2025-04-30T12:35:22Z</dcterms:modified>
</cp:coreProperties>
</file>